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320" windowHeight="11760"/>
  </bookViews>
  <sheets>
    <sheet name="КСС-нова" sheetId="11" r:id="rId1"/>
    <sheet name="KS" sheetId="10" state="hidden" r:id="rId2"/>
  </sheets>
  <calcPr calcId="124519"/>
</workbook>
</file>

<file path=xl/calcChain.xml><?xml version="1.0" encoding="utf-8"?>
<calcChain xmlns="http://schemas.openxmlformats.org/spreadsheetml/2006/main">
  <c r="I291" i="10"/>
  <c r="I290"/>
  <c r="I289"/>
  <c r="I288"/>
  <c r="I287"/>
  <c r="I286"/>
  <c r="I285"/>
  <c r="I284"/>
  <c r="I283"/>
  <c r="I282"/>
  <c r="I281"/>
  <c r="I280"/>
  <c r="I279"/>
  <c r="I278"/>
  <c r="I277"/>
  <c r="I276"/>
  <c r="J275"/>
  <c r="F52" i="11"/>
  <c r="I274" i="10"/>
  <c r="I272"/>
  <c r="I271"/>
  <c r="I270"/>
  <c r="I269"/>
  <c r="I268"/>
  <c r="J266" s="1"/>
  <c r="D30" i="11" s="1"/>
  <c r="I267" i="10"/>
  <c r="I265"/>
  <c r="J264" s="1"/>
  <c r="D29" i="11" s="1"/>
  <c r="I263" i="10"/>
  <c r="J262" s="1"/>
  <c r="D198"/>
  <c r="G198"/>
  <c r="I198" s="1"/>
  <c r="G187"/>
  <c r="I187" s="1"/>
  <c r="G179"/>
  <c r="I179" s="1"/>
  <c r="G167"/>
  <c r="I167" s="1"/>
  <c r="D153"/>
  <c r="G153" s="1"/>
  <c r="I153" s="1"/>
  <c r="G138"/>
  <c r="I138"/>
  <c r="G129"/>
  <c r="I129" s="1"/>
  <c r="G110"/>
  <c r="I110"/>
  <c r="D88"/>
  <c r="G88" s="1"/>
  <c r="I88" s="1"/>
  <c r="G77"/>
  <c r="I77" s="1"/>
  <c r="G69"/>
  <c r="I69" s="1"/>
  <c r="G54"/>
  <c r="I54" s="1"/>
  <c r="F55" i="11"/>
  <c r="F228" i="10"/>
  <c r="G228" s="1"/>
  <c r="I228" s="1"/>
  <c r="G227"/>
  <c r="I227" s="1"/>
  <c r="G226"/>
  <c r="I226" s="1"/>
  <c r="G225"/>
  <c r="I225" s="1"/>
  <c r="G224"/>
  <c r="I224" s="1"/>
  <c r="G223"/>
  <c r="I223" s="1"/>
  <c r="I222"/>
  <c r="I221"/>
  <c r="G219"/>
  <c r="I219" s="1"/>
  <c r="J217" s="1"/>
  <c r="I218"/>
  <c r="G216"/>
  <c r="I216" s="1"/>
  <c r="F215"/>
  <c r="D215"/>
  <c r="G215"/>
  <c r="I215" s="1"/>
  <c r="F214"/>
  <c r="D214"/>
  <c r="G214"/>
  <c r="I214" s="1"/>
  <c r="D213"/>
  <c r="G213" s="1"/>
  <c r="I213" s="1"/>
  <c r="F212"/>
  <c r="G212"/>
  <c r="I212" s="1"/>
  <c r="G211"/>
  <c r="I211" s="1"/>
  <c r="G210"/>
  <c r="I210" s="1"/>
  <c r="I209"/>
  <c r="I208"/>
  <c r="G206"/>
  <c r="I206" s="1"/>
  <c r="G205"/>
  <c r="I205" s="1"/>
  <c r="F204"/>
  <c r="D204"/>
  <c r="G204"/>
  <c r="I204" s="1"/>
  <c r="F203"/>
  <c r="D203"/>
  <c r="G203"/>
  <c r="I203" s="1"/>
  <c r="I202"/>
  <c r="I201"/>
  <c r="F152"/>
  <c r="G152" s="1"/>
  <c r="G151"/>
  <c r="G150"/>
  <c r="G149"/>
  <c r="D128"/>
  <c r="G128"/>
  <c r="F36"/>
  <c r="G36"/>
  <c r="I36" s="1"/>
  <c r="G35"/>
  <c r="I35" s="1"/>
  <c r="G34"/>
  <c r="I34" s="1"/>
  <c r="G33"/>
  <c r="I33" s="1"/>
  <c r="D21"/>
  <c r="G21" s="1"/>
  <c r="I21" s="1"/>
  <c r="G197"/>
  <c r="I197"/>
  <c r="G196"/>
  <c r="I196"/>
  <c r="G195"/>
  <c r="I195"/>
  <c r="G194"/>
  <c r="I194"/>
  <c r="G193"/>
  <c r="I193"/>
  <c r="G191"/>
  <c r="I191"/>
  <c r="I190"/>
  <c r="I189"/>
  <c r="I186"/>
  <c r="G185"/>
  <c r="I185" s="1"/>
  <c r="G184"/>
  <c r="I184" s="1"/>
  <c r="G183"/>
  <c r="I183" s="1"/>
  <c r="I181"/>
  <c r="J180" s="1"/>
  <c r="G178"/>
  <c r="I178" s="1"/>
  <c r="G177"/>
  <c r="I177" s="1"/>
  <c r="G176"/>
  <c r="I176" s="1"/>
  <c r="G175"/>
  <c r="I175" s="1"/>
  <c r="G174"/>
  <c r="I174" s="1"/>
  <c r="G173"/>
  <c r="I173" s="1"/>
  <c r="I171"/>
  <c r="G170"/>
  <c r="I170"/>
  <c r="I169"/>
  <c r="G166"/>
  <c r="I166"/>
  <c r="G165"/>
  <c r="I165"/>
  <c r="H164"/>
  <c r="G164"/>
  <c r="G163"/>
  <c r="I163"/>
  <c r="G162"/>
  <c r="I162"/>
  <c r="G161"/>
  <c r="I161"/>
  <c r="G160"/>
  <c r="I160"/>
  <c r="G158"/>
  <c r="I158" s="1"/>
  <c r="I157"/>
  <c r="I156"/>
  <c r="G127"/>
  <c r="F126"/>
  <c r="D126"/>
  <c r="F125"/>
  <c r="D125"/>
  <c r="G109"/>
  <c r="F108"/>
  <c r="D108"/>
  <c r="F107"/>
  <c r="D107"/>
  <c r="G24"/>
  <c r="I24"/>
  <c r="F23"/>
  <c r="D23"/>
  <c r="G13"/>
  <c r="I13"/>
  <c r="F12"/>
  <c r="D12"/>
  <c r="G148"/>
  <c r="I148"/>
  <c r="G147"/>
  <c r="I147"/>
  <c r="G146"/>
  <c r="I146"/>
  <c r="G145"/>
  <c r="I145"/>
  <c r="G144"/>
  <c r="I144" s="1"/>
  <c r="G143"/>
  <c r="I143"/>
  <c r="G142"/>
  <c r="I142" s="1"/>
  <c r="J139" s="1"/>
  <c r="I141"/>
  <c r="I140"/>
  <c r="G136"/>
  <c r="I136" s="1"/>
  <c r="G135"/>
  <c r="I135"/>
  <c r="G134"/>
  <c r="I134" s="1"/>
  <c r="G133"/>
  <c r="I133"/>
  <c r="G132"/>
  <c r="I132" s="1"/>
  <c r="I131"/>
  <c r="G124"/>
  <c r="I124" s="1"/>
  <c r="G123"/>
  <c r="I123"/>
  <c r="G122"/>
  <c r="I122" s="1"/>
  <c r="G121"/>
  <c r="I121"/>
  <c r="G120"/>
  <c r="I120" s="1"/>
  <c r="G119"/>
  <c r="I119"/>
  <c r="G118"/>
  <c r="I118" s="1"/>
  <c r="G117"/>
  <c r="I117"/>
  <c r="I116"/>
  <c r="G115"/>
  <c r="I115"/>
  <c r="F114"/>
  <c r="G114"/>
  <c r="I114" s="1"/>
  <c r="F113"/>
  <c r="G113"/>
  <c r="I113"/>
  <c r="I112"/>
  <c r="G106"/>
  <c r="I106"/>
  <c r="G105"/>
  <c r="I105" s="1"/>
  <c r="H104"/>
  <c r="G104"/>
  <c r="G103"/>
  <c r="I103" s="1"/>
  <c r="G102"/>
  <c r="I102"/>
  <c r="G101"/>
  <c r="I101" s="1"/>
  <c r="G100"/>
  <c r="I100"/>
  <c r="G99"/>
  <c r="I99" s="1"/>
  <c r="G98"/>
  <c r="I98"/>
  <c r="G97"/>
  <c r="I97" s="1"/>
  <c r="G96"/>
  <c r="I96"/>
  <c r="G95"/>
  <c r="I95" s="1"/>
  <c r="I94"/>
  <c r="G93"/>
  <c r="I93"/>
  <c r="I92"/>
  <c r="G261"/>
  <c r="I261"/>
  <c r="G260"/>
  <c r="I260" s="1"/>
  <c r="G259"/>
  <c r="I259"/>
  <c r="G258"/>
  <c r="I258" s="1"/>
  <c r="G257"/>
  <c r="I257"/>
  <c r="G256"/>
  <c r="I256" s="1"/>
  <c r="G255"/>
  <c r="I255"/>
  <c r="G253"/>
  <c r="I253" s="1"/>
  <c r="G252"/>
  <c r="I252"/>
  <c r="G251"/>
  <c r="I251" s="1"/>
  <c r="G250"/>
  <c r="I250"/>
  <c r="G249"/>
  <c r="I249" s="1"/>
  <c r="G247"/>
  <c r="I247"/>
  <c r="G246"/>
  <c r="I246" s="1"/>
  <c r="G245"/>
  <c r="I245"/>
  <c r="G244"/>
  <c r="I244" s="1"/>
  <c r="G243"/>
  <c r="I243"/>
  <c r="G242"/>
  <c r="I242" s="1"/>
  <c r="J241" s="1"/>
  <c r="G240"/>
  <c r="I240" s="1"/>
  <c r="G239"/>
  <c r="I239"/>
  <c r="G238"/>
  <c r="I238" s="1"/>
  <c r="G237"/>
  <c r="I237"/>
  <c r="G236"/>
  <c r="I236" s="1"/>
  <c r="G235"/>
  <c r="I235"/>
  <c r="G234"/>
  <c r="I234" s="1"/>
  <c r="G233"/>
  <c r="I233"/>
  <c r="G232"/>
  <c r="I232" s="1"/>
  <c r="G231"/>
  <c r="I231"/>
  <c r="G87"/>
  <c r="I87" s="1"/>
  <c r="G86"/>
  <c r="I86"/>
  <c r="G85"/>
  <c r="I85" s="1"/>
  <c r="G84"/>
  <c r="I84"/>
  <c r="G83"/>
  <c r="I83" s="1"/>
  <c r="G82"/>
  <c r="I82"/>
  <c r="G81"/>
  <c r="I81" s="1"/>
  <c r="I80"/>
  <c r="I79"/>
  <c r="G76"/>
  <c r="I76" s="1"/>
  <c r="G75"/>
  <c r="I75"/>
  <c r="G74"/>
  <c r="I74" s="1"/>
  <c r="G73"/>
  <c r="I73"/>
  <c r="G72"/>
  <c r="I72" s="1"/>
  <c r="I71"/>
  <c r="G68"/>
  <c r="I68"/>
  <c r="G67"/>
  <c r="I67" s="1"/>
  <c r="G66"/>
  <c r="I66"/>
  <c r="G65"/>
  <c r="I65" s="1"/>
  <c r="G64"/>
  <c r="I64"/>
  <c r="G63"/>
  <c r="I63" s="1"/>
  <c r="G62"/>
  <c r="I62"/>
  <c r="G61"/>
  <c r="I61" s="1"/>
  <c r="I60"/>
  <c r="G59"/>
  <c r="I59" s="1"/>
  <c r="F57"/>
  <c r="G57"/>
  <c r="I57"/>
  <c r="F58"/>
  <c r="G58" s="1"/>
  <c r="I58" s="1"/>
  <c r="I56"/>
  <c r="G53"/>
  <c r="I53" s="1"/>
  <c r="H51"/>
  <c r="G52"/>
  <c r="I52" s="1"/>
  <c r="G51"/>
  <c r="I51"/>
  <c r="G50"/>
  <c r="I50" s="1"/>
  <c r="G49"/>
  <c r="I49"/>
  <c r="G48"/>
  <c r="I48" s="1"/>
  <c r="G47"/>
  <c r="I47"/>
  <c r="G46"/>
  <c r="I46" s="1"/>
  <c r="G44"/>
  <c r="I44"/>
  <c r="G45"/>
  <c r="I45" s="1"/>
  <c r="G43"/>
  <c r="I43"/>
  <c r="G42"/>
  <c r="I42" s="1"/>
  <c r="I41"/>
  <c r="G40"/>
  <c r="I40"/>
  <c r="I39"/>
  <c r="G32"/>
  <c r="I32"/>
  <c r="G31"/>
  <c r="I31" s="1"/>
  <c r="I30"/>
  <c r="I29"/>
  <c r="G27"/>
  <c r="I27" s="1"/>
  <c r="J25" s="1"/>
  <c r="I26"/>
  <c r="F22"/>
  <c r="D22"/>
  <c r="F20"/>
  <c r="G20"/>
  <c r="I20" s="1"/>
  <c r="G19"/>
  <c r="I19"/>
  <c r="G18"/>
  <c r="I18" s="1"/>
  <c r="I17"/>
  <c r="I16"/>
  <c r="I10"/>
  <c r="I9"/>
  <c r="G14"/>
  <c r="I14"/>
  <c r="F11"/>
  <c r="G11" s="1"/>
  <c r="I11" s="1"/>
  <c r="D11"/>
  <c r="I6"/>
  <c r="I5"/>
  <c r="I4"/>
  <c r="I3"/>
  <c r="J2" s="1"/>
  <c r="I164"/>
  <c r="G23"/>
  <c r="I23" s="1"/>
  <c r="G125"/>
  <c r="G126"/>
  <c r="I104"/>
  <c r="G107"/>
  <c r="G22"/>
  <c r="I22" s="1"/>
  <c r="G12"/>
  <c r="I12"/>
  <c r="G108"/>
  <c r="D9" i="11"/>
  <c r="J55" i="10"/>
  <c r="J111"/>
  <c r="J188"/>
  <c r="J220"/>
  <c r="J15"/>
  <c r="J254"/>
  <c r="J207"/>
  <c r="J70"/>
  <c r="J78"/>
  <c r="J248"/>
  <c r="D32" i="11"/>
  <c r="D13"/>
  <c r="D14"/>
  <c r="F44"/>
  <c r="J38" i="10" l="1"/>
  <c r="J37"/>
  <c r="J155"/>
  <c r="J154"/>
  <c r="D16" i="11" s="1"/>
  <c r="J168" i="10"/>
  <c r="J200"/>
  <c r="J199"/>
  <c r="D17" i="11" s="1"/>
  <c r="D33"/>
  <c r="F36" s="1"/>
  <c r="J8" i="10"/>
  <c r="J7"/>
  <c r="D10" i="11" s="1"/>
  <c r="J28" i="10"/>
  <c r="J229"/>
  <c r="K229" s="1"/>
  <c r="J230"/>
  <c r="J90"/>
  <c r="J91"/>
  <c r="J130"/>
  <c r="F20" i="11" l="1"/>
  <c r="F56" s="1"/>
  <c r="F57" s="1"/>
  <c r="F58" s="1"/>
  <c r="D11"/>
</calcChain>
</file>

<file path=xl/sharedStrings.xml><?xml version="1.0" encoding="utf-8"?>
<sst xmlns="http://schemas.openxmlformats.org/spreadsheetml/2006/main" count="508" uniqueCount="131">
  <si>
    <t>1</t>
  </si>
  <si>
    <t>м2</t>
  </si>
  <si>
    <t>2</t>
  </si>
  <si>
    <t>Монтаж и демонтаж на фасадно работно скеле</t>
  </si>
  <si>
    <t>3</t>
  </si>
  <si>
    <t>Доставка и монтаж на фасадни предпазни мрежи</t>
  </si>
  <si>
    <t>4</t>
  </si>
  <si>
    <t>5</t>
  </si>
  <si>
    <t>6</t>
  </si>
  <si>
    <t>Полагане на лепилна и свързваща маса, грунд</t>
  </si>
  <si>
    <t>7</t>
  </si>
  <si>
    <t>8</t>
  </si>
  <si>
    <t>Дюбелиране на топлоизолационни плочи</t>
  </si>
  <si>
    <t>9</t>
  </si>
  <si>
    <t>10</t>
  </si>
  <si>
    <t>11</t>
  </si>
  <si>
    <t>12</t>
  </si>
  <si>
    <t>л.м.</t>
  </si>
  <si>
    <t>13</t>
  </si>
  <si>
    <t>Ед. мярка</t>
  </si>
  <si>
    <t>Описание на строително- монтажните работи</t>
  </si>
  <si>
    <t>Топлоизолиране  на покрив</t>
  </si>
  <si>
    <t>м3</t>
  </si>
  <si>
    <t>бр.</t>
  </si>
  <si>
    <t xml:space="preserve">Демонтаж  на стари водосточни тръби </t>
  </si>
  <si>
    <t>Демонтаж на стари водосточни казанчета и есове</t>
  </si>
  <si>
    <t>Извозване на строителни отпадъци - стара дограма</t>
  </si>
  <si>
    <t xml:space="preserve">Подмяна на дограма </t>
  </si>
  <si>
    <t>Общо подмяна на дограма</t>
  </si>
  <si>
    <t>Общо топлоизолиране на покрив</t>
  </si>
  <si>
    <t>Общо топлоизолиране на външни стени</t>
  </si>
  <si>
    <t xml:space="preserve">Топлоизолиране на външни стени </t>
  </si>
  <si>
    <t>Извозване на отпадни строителни материали</t>
  </si>
  <si>
    <t>Полагане на армирана циментова замазка - 0,04m</t>
  </si>
  <si>
    <t xml:space="preserve">Отстраняване на  цокъл от мозайка  </t>
  </si>
  <si>
    <t>Премахване и извозване  на сгурия</t>
  </si>
  <si>
    <t>Демонтаж на улуци</t>
  </si>
  <si>
    <t>Демонтаж на стара дограма</t>
  </si>
  <si>
    <t>Изравняване и заглаждане на фасадните повърхности</t>
  </si>
  <si>
    <t>Доставка и монтаж на  PVC дограма 5 - камерна, цвят - бял, двоен стъклопакет d=24мм с нискоемисионно К - стъкло и аргон, коефициент на топлопреминаване  U= 1,24W/m2K; отваряемост - 50%</t>
  </si>
  <si>
    <t>Обръщане страници на прозорци вътрешно - включително алуминиеви ъгли, шпакловка и боядисване с латекс</t>
  </si>
  <si>
    <t>Доставка и монтаж на улуци от поцинкована ламарина</t>
  </si>
  <si>
    <t>Доставка и монтаж на пароизолация</t>
  </si>
  <si>
    <t>Доставка и монтаж на подпрозоречни первази - PVC - цвят - бял, 100мм</t>
  </si>
  <si>
    <t>Полагане на армираща стъклотекстилна мрежа и шпакловане с лепило</t>
  </si>
  <si>
    <t>Доставка и монтаж на  водосточни тръби от поцинкована ламарина</t>
  </si>
  <si>
    <t>Доставка и монтаж на  вод. казанчета и есове от поцинкована ламарина</t>
  </si>
  <si>
    <t xml:space="preserve">Мерки за автоматично управление </t>
  </si>
  <si>
    <t>Доставка и монтаж на термовентили с термоглава</t>
  </si>
  <si>
    <t>Общо мерки за автоматично управление</t>
  </si>
  <si>
    <t>14</t>
  </si>
  <si>
    <t>Наименование</t>
  </si>
  <si>
    <t>м</t>
  </si>
  <si>
    <t xml:space="preserve">Изравняване и заглаждане на покривната повърхност с циментова замазка </t>
  </si>
  <si>
    <t>Общо</t>
  </si>
  <si>
    <t>N</t>
  </si>
  <si>
    <t>мярка</t>
  </si>
  <si>
    <t>дълж.</t>
  </si>
  <si>
    <t>шир.</t>
  </si>
  <si>
    <t>височ.</t>
  </si>
  <si>
    <t>колич.</t>
  </si>
  <si>
    <t>брой подобни части</t>
  </si>
  <si>
    <t>Суми</t>
  </si>
  <si>
    <t>фасада северозапад</t>
  </si>
  <si>
    <t>фасада югоизток</t>
  </si>
  <si>
    <t>фасада югозапад</t>
  </si>
  <si>
    <t>фасада североизток</t>
  </si>
  <si>
    <t>английски двор</t>
  </si>
  <si>
    <t>оси 7-8 сутерен</t>
  </si>
  <si>
    <t>рампа</t>
  </si>
  <si>
    <t>Лепене и дюбелиране на топлоизолация EPS 10 см</t>
  </si>
  <si>
    <t>еркер</t>
  </si>
  <si>
    <t>от дограма</t>
  </si>
  <si>
    <t>по ос 6</t>
  </si>
  <si>
    <t>по ос 6 1 етаж</t>
  </si>
  <si>
    <t>оси 6-7 таван при вход</t>
  </si>
  <si>
    <t>пиластри 1 етаж</t>
  </si>
  <si>
    <t>23см</t>
  </si>
  <si>
    <t>m2</t>
  </si>
  <si>
    <t>Обръщане с топлоизолация EPS 10 см около дограма, вкл.шпакловка, ъгли и мазилка</t>
  </si>
  <si>
    <t>Полагане на мрежа и шпакловка</t>
  </si>
  <si>
    <t>рампа външна</t>
  </si>
  <si>
    <t>рампа вътрешна</t>
  </si>
  <si>
    <t>бетонов парапет от вътре</t>
  </si>
  <si>
    <t>бетонов парапет отвътре</t>
  </si>
  <si>
    <t>Полагане на цокълна мазилка</t>
  </si>
  <si>
    <t>Полагане на силикатна мазилка (зърнометричен състав - 1,5 мм) на фасадните участъци, цвят по скала RAL= 606 вкл.грунд</t>
  </si>
  <si>
    <t>по стреха</t>
  </si>
  <si>
    <t>ВСИЧКО:</t>
  </si>
  <si>
    <t>Полагане на цокълна мозаечна мазилка</t>
  </si>
  <si>
    <t>Демонтаж на стари, доставка и монтаж на нови  подпрозоречни первази - PVC - цвят - бял, 100мм</t>
  </si>
  <si>
    <t>Количество</t>
  </si>
  <si>
    <t xml:space="preserve">Единична цена (лева) </t>
  </si>
  <si>
    <t xml:space="preserve">Обща цена (лева) </t>
  </si>
  <si>
    <t>Количествено - стойностна сметка</t>
  </si>
  <si>
    <t>№ по ред</t>
  </si>
  <si>
    <t>Име на проекта "Намаляване на вредните емисии и подобряване енергийната ефективност на сгради и съоръжения на МБАЛ Ихтиман ЕООД- Стационар; Рентген и детско отделение"-гр.Ихтиман, общ.Ихтиман
РЕНТГЕН И ДЕТСКО ОТДЕЛЕНИЕ</t>
  </si>
  <si>
    <t>Извозване на строителни отпадъци - ламарина, вод.тръби, казанчета и есове</t>
  </si>
  <si>
    <t xml:space="preserve">Полагане на външна топлоизолация EPS - 0,10m с коеф. на топлопроводност λ=0,037 W/mK </t>
  </si>
  <si>
    <t>Доставка и монтаж на  AL врати, цвят - бял, коефициент на топлопреминаване U = 2,2 W/m2K</t>
  </si>
  <si>
    <r>
      <t xml:space="preserve">Полагане на топлоизолация -XPS - 0,10m с коефициент на топлопроводност </t>
    </r>
    <r>
      <rPr>
        <sz val="12"/>
        <rFont val="Symbol"/>
        <family val="1"/>
        <charset val="2"/>
      </rPr>
      <t>l</t>
    </r>
    <r>
      <rPr>
        <sz val="12"/>
        <rFont val="Arial"/>
        <family val="2"/>
        <charset val="204"/>
      </rPr>
      <t xml:space="preserve"> = 0,027 W/mK</t>
    </r>
  </si>
  <si>
    <t>Полагане на силикатна мазилка (зърнометричен състав - 1,5 мм) на фасадните участъци</t>
  </si>
  <si>
    <t>ДДС:</t>
  </si>
  <si>
    <t>ВСИЧКО С ДДС:</t>
  </si>
  <si>
    <t>Обръщане на страници на прозорците външно - включва полагане на стъклофибърна мрежа, шпакловка, полагане на външна топлоизолация EPS - 0,02 m с коефициент на топлопроводност λ=0,037 W/mK, алуминиеви ъглови лайсни, силикатна мазилка</t>
  </si>
  <si>
    <t>Топлоизолиране на под</t>
  </si>
  <si>
    <t>Полагане на армираща мрежа и шпакловане с лепило</t>
  </si>
  <si>
    <t>Изравняване и заглаждане на подовата повърхност с цим.замазка</t>
  </si>
  <si>
    <t>Измазване със силикатна мазилка(големина на зърното 1,5 мм)  на под над въздух</t>
  </si>
  <si>
    <t>Общо топлоизолиране на под</t>
  </si>
  <si>
    <r>
      <t xml:space="preserve">Полагане на топлоизолация - XPS - 0,10m,  </t>
    </r>
    <r>
      <rPr>
        <sz val="12"/>
        <rFont val="Symbol"/>
        <family val="1"/>
        <charset val="2"/>
      </rPr>
      <t>l</t>
    </r>
    <r>
      <rPr>
        <sz val="12"/>
        <rFont val="Arial"/>
        <family val="2"/>
        <charset val="204"/>
      </rPr>
      <t>=0,027W/mK</t>
    </r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</si>
  <si>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</si>
  <si>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</si>
  <si>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</si>
  <si>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</si>
  <si>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</si>
  <si>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</si>
  <si>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</si>
  <si>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</si>
  <si>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</si>
  <si>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</si>
  <si>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</si>
  <si>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</si>
  <si>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33</t>
  </si>
  <si>
    <t>34</t>
  </si>
  <si>
    <t>35</t>
  </si>
  <si>
    <t>36</t>
  </si>
  <si>
    <t>37</t>
  </si>
  <si>
    <t>38</t>
  </si>
  <si>
    <t>39</t>
  </si>
  <si>
    <t xml:space="preserve">Име на кандидата: </t>
  </si>
</sst>
</file>

<file path=xl/styles.xml><?xml version="1.0" encoding="utf-8"?>
<styleSheet xmlns="http://schemas.openxmlformats.org/spreadsheetml/2006/main">
  <numFmts count="2">
    <numFmt numFmtId="164" formatCode="0.00;[Red]0.00"/>
    <numFmt numFmtId="166" formatCode="#,##0.00\ _л_в"/>
  </numFmts>
  <fonts count="19">
    <font>
      <sz val="10"/>
      <name val="Arial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Symbol"/>
      <family val="1"/>
      <charset val="2"/>
    </font>
    <font>
      <b/>
      <i/>
      <sz val="12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7" fillId="0" borderId="0" xfId="0" applyFont="1"/>
    <xf numFmtId="0" fontId="3" fillId="0" borderId="0" xfId="0" applyFont="1" applyFill="1"/>
    <xf numFmtId="0" fontId="4" fillId="0" borderId="0" xfId="0" applyFont="1" applyFill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4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vertical="top"/>
    </xf>
    <xf numFmtId="4" fontId="7" fillId="0" borderId="0" xfId="0" applyNumberFormat="1" applyFont="1" applyFill="1" applyAlignment="1">
      <alignment horizontal="right" vertical="top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" fontId="6" fillId="0" borderId="0" xfId="0" applyNumberFormat="1" applyFont="1" applyFill="1" applyBorder="1"/>
    <xf numFmtId="0" fontId="0" fillId="0" borderId="1" xfId="0" applyBorder="1"/>
    <xf numFmtId="0" fontId="5" fillId="0" borderId="1" xfId="0" applyFont="1" applyBorder="1"/>
    <xf numFmtId="4" fontId="0" fillId="0" borderId="0" xfId="0" applyNumberFormat="1"/>
    <xf numFmtId="4" fontId="0" fillId="0" borderId="1" xfId="0" applyNumberFormat="1" applyBorder="1"/>
    <xf numFmtId="4" fontId="11" fillId="0" borderId="1" xfId="0" applyNumberFormat="1" applyFont="1" applyBorder="1"/>
    <xf numFmtId="4" fontId="5" fillId="0" borderId="1" xfId="0" applyNumberFormat="1" applyFont="1" applyBorder="1"/>
    <xf numFmtId="4" fontId="11" fillId="0" borderId="1" xfId="0" applyNumberFormat="1" applyFont="1" applyFill="1" applyBorder="1"/>
    <xf numFmtId="0" fontId="11" fillId="0" borderId="1" xfId="0" applyFont="1" applyBorder="1"/>
    <xf numFmtId="4" fontId="11" fillId="0" borderId="1" xfId="0" applyNumberFormat="1" applyFont="1" applyBorder="1" applyAlignment="1">
      <alignment wrapText="1"/>
    </xf>
    <xf numFmtId="0" fontId="0" fillId="4" borderId="1" xfId="0" applyFill="1" applyBorder="1"/>
    <xf numFmtId="0" fontId="11" fillId="4" borderId="2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5" fillId="4" borderId="1" xfId="0" applyFont="1" applyFill="1" applyBorder="1"/>
    <xf numFmtId="4" fontId="0" fillId="4" borderId="1" xfId="0" applyNumberFormat="1" applyFill="1" applyBorder="1"/>
    <xf numFmtId="4" fontId="11" fillId="4" borderId="1" xfId="0" applyNumberFormat="1" applyFont="1" applyFill="1" applyBorder="1"/>
    <xf numFmtId="0" fontId="11" fillId="4" borderId="1" xfId="0" applyFont="1" applyFill="1" applyBorder="1"/>
    <xf numFmtId="0" fontId="15" fillId="5" borderId="1" xfId="0" applyFont="1" applyFill="1" applyBorder="1"/>
    <xf numFmtId="4" fontId="15" fillId="5" borderId="1" xfId="0" applyNumberFormat="1" applyFont="1" applyFill="1" applyBorder="1"/>
    <xf numFmtId="0" fontId="15" fillId="0" borderId="1" xfId="0" applyFont="1" applyBorder="1"/>
    <xf numFmtId="4" fontId="15" fillId="0" borderId="1" xfId="0" applyNumberFormat="1" applyFont="1" applyBorder="1"/>
    <xf numFmtId="0" fontId="7" fillId="2" borderId="1" xfId="0" applyFont="1" applyFill="1" applyBorder="1"/>
    <xf numFmtId="2" fontId="6" fillId="2" borderId="1" xfId="0" applyNumberFormat="1" applyFont="1" applyFill="1" applyBorder="1"/>
    <xf numFmtId="0" fontId="11" fillId="4" borderId="1" xfId="0" applyFont="1" applyFill="1" applyBorder="1" applyAlignment="1">
      <alignment horizontal="left" wrapText="1"/>
    </xf>
    <xf numFmtId="0" fontId="5" fillId="6" borderId="1" xfId="0" applyFont="1" applyFill="1" applyBorder="1"/>
    <xf numFmtId="4" fontId="0" fillId="6" borderId="1" xfId="0" applyNumberFormat="1" applyFill="1" applyBorder="1"/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right"/>
    </xf>
    <xf numFmtId="2" fontId="7" fillId="8" borderId="1" xfId="0" applyNumberFormat="1" applyFont="1" applyFill="1" applyBorder="1"/>
    <xf numFmtId="4" fontId="7" fillId="8" borderId="1" xfId="0" applyNumberFormat="1" applyFont="1" applyFill="1" applyBorder="1" applyAlignment="1">
      <alignment horizontal="right" wrapText="1"/>
    </xf>
    <xf numFmtId="4" fontId="6" fillId="8" borderId="1" xfId="0" applyNumberFormat="1" applyFont="1" applyFill="1" applyBorder="1" applyAlignment="1">
      <alignment horizontal="right"/>
    </xf>
    <xf numFmtId="4" fontId="6" fillId="8" borderId="1" xfId="0" applyNumberFormat="1" applyFont="1" applyFill="1" applyBorder="1"/>
    <xf numFmtId="4" fontId="7" fillId="7" borderId="1" xfId="0" applyNumberFormat="1" applyFont="1" applyFill="1" applyBorder="1"/>
    <xf numFmtId="164" fontId="4" fillId="7" borderId="1" xfId="0" applyNumberFormat="1" applyFont="1" applyFill="1" applyBorder="1"/>
    <xf numFmtId="0" fontId="7" fillId="7" borderId="1" xfId="0" applyFont="1" applyFill="1" applyBorder="1"/>
    <xf numFmtId="164" fontId="4" fillId="7" borderId="1" xfId="0" applyNumberFormat="1" applyFont="1" applyFill="1" applyBorder="1" applyAlignment="1"/>
    <xf numFmtId="164" fontId="4" fillId="7" borderId="1" xfId="0" applyNumberFormat="1" applyFont="1" applyFill="1" applyBorder="1" applyAlignment="1">
      <alignment wrapText="1"/>
    </xf>
    <xf numFmtId="166" fontId="7" fillId="7" borderId="1" xfId="0" applyNumberFormat="1" applyFont="1" applyFill="1" applyBorder="1" applyAlignment="1">
      <alignment horizontal="right" wrapText="1"/>
    </xf>
    <xf numFmtId="4" fontId="7" fillId="7" borderId="1" xfId="0" applyNumberFormat="1" applyFont="1" applyFill="1" applyBorder="1" applyAlignment="1">
      <alignment horizontal="right"/>
    </xf>
    <xf numFmtId="2" fontId="7" fillId="7" borderId="1" xfId="0" applyNumberFormat="1" applyFont="1" applyFill="1" applyBorder="1"/>
    <xf numFmtId="4" fontId="7" fillId="8" borderId="1" xfId="0" applyNumberFormat="1" applyFont="1" applyFill="1" applyBorder="1"/>
    <xf numFmtId="4" fontId="4" fillId="8" borderId="1" xfId="0" applyNumberFormat="1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4" fontId="7" fillId="7" borderId="2" xfId="0" applyNumberFormat="1" applyFont="1" applyFill="1" applyBorder="1"/>
    <xf numFmtId="164" fontId="4" fillId="7" borderId="2" xfId="0" applyNumberFormat="1" applyFont="1" applyFill="1" applyBorder="1"/>
    <xf numFmtId="4" fontId="4" fillId="8" borderId="2" xfId="0" applyNumberFormat="1" applyFont="1" applyFill="1" applyBorder="1"/>
    <xf numFmtId="49" fontId="7" fillId="0" borderId="3" xfId="0" applyNumberFormat="1" applyFont="1" applyFill="1" applyBorder="1" applyAlignment="1" applyProtection="1">
      <alignment horizontal="center" vertical="center" wrapText="1"/>
    </xf>
    <xf numFmtId="2" fontId="7" fillId="7" borderId="2" xfId="0" applyNumberFormat="1" applyFont="1" applyFill="1" applyBorder="1"/>
    <xf numFmtId="4" fontId="7" fillId="8" borderId="2" xfId="0" applyNumberFormat="1" applyFont="1" applyFill="1" applyBorder="1" applyAlignment="1">
      <alignment horizontal="right"/>
    </xf>
    <xf numFmtId="4" fontId="7" fillId="7" borderId="2" xfId="0" applyNumberFormat="1" applyFont="1" applyFill="1" applyBorder="1" applyAlignment="1">
      <alignment horizontal="right"/>
    </xf>
    <xf numFmtId="164" fontId="4" fillId="7" borderId="2" xfId="0" applyNumberFormat="1" applyFont="1" applyFill="1" applyBorder="1" applyAlignment="1"/>
    <xf numFmtId="0" fontId="8" fillId="0" borderId="3" xfId="0" applyFont="1" applyFill="1" applyBorder="1" applyAlignment="1"/>
    <xf numFmtId="4" fontId="6" fillId="8" borderId="3" xfId="0" applyNumberFormat="1" applyFont="1" applyFill="1" applyBorder="1" applyAlignment="1">
      <alignment horizontal="right"/>
    </xf>
    <xf numFmtId="4" fontId="7" fillId="8" borderId="2" xfId="0" applyNumberFormat="1" applyFont="1" applyFill="1" applyBorder="1" applyAlignment="1"/>
    <xf numFmtId="164" fontId="7" fillId="7" borderId="1" xfId="0" applyNumberFormat="1" applyFont="1" applyFill="1" applyBorder="1"/>
    <xf numFmtId="2" fontId="16" fillId="2" borderId="1" xfId="0" applyNumberFormat="1" applyFont="1" applyFill="1" applyBorder="1"/>
    <xf numFmtId="4" fontId="6" fillId="8" borderId="3" xfId="0" applyNumberFormat="1" applyFont="1" applyFill="1" applyBorder="1"/>
    <xf numFmtId="0" fontId="7" fillId="6" borderId="1" xfId="0" applyFont="1" applyFill="1" applyBorder="1"/>
    <xf numFmtId="0" fontId="6" fillId="6" borderId="1" xfId="0" applyFont="1" applyFill="1" applyBorder="1" applyAlignment="1">
      <alignment horizontal="right" wrapText="1"/>
    </xf>
    <xf numFmtId="0" fontId="16" fillId="6" borderId="1" xfId="0" applyFont="1" applyFill="1" applyBorder="1" applyAlignment="1">
      <alignment horizontal="left"/>
    </xf>
    <xf numFmtId="0" fontId="17" fillId="6" borderId="1" xfId="0" applyFont="1" applyFill="1" applyBorder="1"/>
    <xf numFmtId="2" fontId="17" fillId="6" borderId="1" xfId="0" applyNumberFormat="1" applyFont="1" applyFill="1" applyBorder="1" applyAlignment="1">
      <alignment horizontal="right"/>
    </xf>
    <xf numFmtId="0" fontId="16" fillId="6" borderId="1" xfId="0" applyFont="1" applyFill="1" applyBorder="1" applyAlignment="1">
      <alignment horizontal="left" wrapText="1"/>
    </xf>
    <xf numFmtId="4" fontId="16" fillId="2" borderId="1" xfId="0" applyNumberFormat="1" applyFont="1" applyFill="1" applyBorder="1" applyAlignment="1"/>
    <xf numFmtId="4" fontId="16" fillId="6" borderId="1" xfId="0" applyNumberFormat="1" applyFont="1" applyFill="1" applyBorder="1" applyAlignment="1"/>
    <xf numFmtId="4" fontId="7" fillId="9" borderId="1" xfId="0" applyNumberFormat="1" applyFont="1" applyFill="1" applyBorder="1"/>
    <xf numFmtId="0" fontId="18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4" fontId="12" fillId="7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wrapText="1"/>
    </xf>
    <xf numFmtId="4" fontId="12" fillId="7" borderId="1" xfId="0" applyNumberFormat="1" applyFont="1" applyFill="1" applyBorder="1"/>
    <xf numFmtId="0" fontId="7" fillId="0" borderId="3" xfId="0" applyFont="1" applyBorder="1" applyAlignment="1">
      <alignment horizontal="center"/>
    </xf>
    <xf numFmtId="4" fontId="6" fillId="9" borderId="3" xfId="0" applyNumberFormat="1" applyFont="1" applyFill="1" applyBorder="1"/>
    <xf numFmtId="0" fontId="2" fillId="0" borderId="1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topLeftCell="A49" zoomScale="130" zoomScaleNormal="130" workbookViewId="0">
      <selection activeCell="D63" sqref="D63"/>
    </sheetView>
  </sheetViews>
  <sheetFormatPr defaultColWidth="7.85546875" defaultRowHeight="12.75"/>
  <cols>
    <col min="1" max="1" width="5.5703125" style="7" customWidth="1"/>
    <col min="2" max="2" width="52" style="7" customWidth="1"/>
    <col min="3" max="3" width="9" style="7" customWidth="1"/>
    <col min="4" max="4" width="9.28515625" style="7" customWidth="1"/>
    <col min="5" max="5" width="10.28515625" style="7" customWidth="1"/>
    <col min="6" max="6" width="13.140625" style="7" customWidth="1"/>
    <col min="7" max="7" width="8.85546875" style="7" customWidth="1"/>
    <col min="8" max="8" width="8.140625" style="7" customWidth="1"/>
    <col min="9" max="16384" width="7.85546875" style="7"/>
  </cols>
  <sheetData>
    <row r="1" spans="1:6" s="1" customFormat="1" ht="20.100000000000001" customHeight="1">
      <c r="A1" s="103" t="s">
        <v>94</v>
      </c>
      <c r="B1" s="103"/>
      <c r="C1" s="103"/>
      <c r="D1" s="103"/>
      <c r="E1" s="103"/>
      <c r="F1" s="103"/>
    </row>
    <row r="2" spans="1:6" s="1" customFormat="1" ht="20.100000000000001" customHeight="1">
      <c r="A2" s="115"/>
      <c r="B2" s="115"/>
      <c r="C2" s="115"/>
      <c r="D2" s="115"/>
      <c r="E2" s="115"/>
      <c r="F2" s="115"/>
    </row>
    <row r="3" spans="1:6" s="2" customFormat="1" ht="20.25" customHeight="1">
      <c r="A3" s="104" t="s">
        <v>130</v>
      </c>
      <c r="B3" s="104"/>
      <c r="C3" s="105"/>
      <c r="D3" s="105"/>
      <c r="E3" s="105"/>
      <c r="F3" s="105"/>
    </row>
    <row r="4" spans="1:6" s="2" customFormat="1" ht="64.5" customHeight="1">
      <c r="A4" s="104" t="s">
        <v>96</v>
      </c>
      <c r="B4" s="104"/>
      <c r="C4" s="105"/>
      <c r="D4" s="105"/>
      <c r="E4" s="105"/>
      <c r="F4" s="105"/>
    </row>
    <row r="5" spans="1:6" s="3" customFormat="1" ht="51.75" customHeight="1">
      <c r="A5" s="51" t="s">
        <v>95</v>
      </c>
      <c r="B5" s="51" t="s">
        <v>20</v>
      </c>
      <c r="C5" s="51" t="s">
        <v>19</v>
      </c>
      <c r="D5" s="51" t="s">
        <v>91</v>
      </c>
      <c r="E5" s="51" t="s">
        <v>92</v>
      </c>
      <c r="F5" s="52" t="s">
        <v>93</v>
      </c>
    </row>
    <row r="6" spans="1:6" s="3" customFormat="1" ht="18.75" customHeight="1" thickBot="1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9">
        <v>6</v>
      </c>
    </row>
    <row r="7" spans="1:6" s="4" customFormat="1" ht="19.5" customHeight="1" thickBot="1">
      <c r="A7" s="106" t="s">
        <v>31</v>
      </c>
      <c r="B7" s="107"/>
      <c r="C7" s="107"/>
      <c r="D7" s="107"/>
      <c r="E7" s="107"/>
      <c r="F7" s="108"/>
    </row>
    <row r="8" spans="1:6" s="4" customFormat="1" ht="18.75" customHeight="1">
      <c r="A8" s="70" t="s">
        <v>0</v>
      </c>
      <c r="B8" s="71" t="s">
        <v>3</v>
      </c>
      <c r="C8" s="72" t="s">
        <v>1</v>
      </c>
      <c r="D8" s="73">
        <v>907.62</v>
      </c>
      <c r="E8" s="74"/>
      <c r="F8" s="75"/>
    </row>
    <row r="9" spans="1:6" s="4" customFormat="1" ht="28.5" customHeight="1">
      <c r="A9" s="12" t="s">
        <v>2</v>
      </c>
      <c r="B9" s="10" t="s">
        <v>5</v>
      </c>
      <c r="C9" s="11" t="s">
        <v>1</v>
      </c>
      <c r="D9" s="58">
        <f>D8</f>
        <v>907.62</v>
      </c>
      <c r="E9" s="59"/>
      <c r="F9" s="67"/>
    </row>
    <row r="10" spans="1:6" s="4" customFormat="1" ht="15">
      <c r="A10" s="12" t="s">
        <v>4</v>
      </c>
      <c r="B10" s="10" t="s">
        <v>34</v>
      </c>
      <c r="C10" s="11" t="s">
        <v>1</v>
      </c>
      <c r="D10" s="58">
        <f>KS!J7</f>
        <v>324.65625</v>
      </c>
      <c r="E10" s="59"/>
      <c r="F10" s="67"/>
    </row>
    <row r="11" spans="1:6" s="4" customFormat="1" ht="30">
      <c r="A11" s="12" t="s">
        <v>6</v>
      </c>
      <c r="B11" s="10" t="s">
        <v>38</v>
      </c>
      <c r="C11" s="11" t="s">
        <v>1</v>
      </c>
      <c r="D11" s="58">
        <f>D10</f>
        <v>324.65625</v>
      </c>
      <c r="E11" s="59"/>
      <c r="F11" s="67"/>
    </row>
    <row r="12" spans="1:6" s="4" customFormat="1" ht="19.5" customHeight="1">
      <c r="A12" s="12" t="s">
        <v>7</v>
      </c>
      <c r="B12" s="10" t="s">
        <v>9</v>
      </c>
      <c r="C12" s="11" t="s">
        <v>1</v>
      </c>
      <c r="D12" s="58">
        <v>656.79</v>
      </c>
      <c r="E12" s="59"/>
      <c r="F12" s="67"/>
    </row>
    <row r="13" spans="1:6" s="4" customFormat="1" ht="30" customHeight="1">
      <c r="A13" s="12" t="s">
        <v>8</v>
      </c>
      <c r="B13" s="10" t="s">
        <v>98</v>
      </c>
      <c r="C13" s="11" t="s">
        <v>1</v>
      </c>
      <c r="D13" s="58">
        <f>D12</f>
        <v>656.79</v>
      </c>
      <c r="E13" s="59"/>
      <c r="F13" s="67"/>
    </row>
    <row r="14" spans="1:6" s="4" customFormat="1" ht="15.75" customHeight="1">
      <c r="A14" s="12" t="s">
        <v>10</v>
      </c>
      <c r="B14" s="10" t="s">
        <v>12</v>
      </c>
      <c r="C14" s="11" t="s">
        <v>1</v>
      </c>
      <c r="D14" s="58">
        <f>D12</f>
        <v>656.79</v>
      </c>
      <c r="E14" s="59"/>
      <c r="F14" s="67"/>
    </row>
    <row r="15" spans="1:6" s="4" customFormat="1" ht="27.75" customHeight="1">
      <c r="A15" s="12" t="s">
        <v>11</v>
      </c>
      <c r="B15" s="10" t="s">
        <v>44</v>
      </c>
      <c r="C15" s="11" t="s">
        <v>1</v>
      </c>
      <c r="D15" s="58">
        <v>656.79</v>
      </c>
      <c r="E15" s="59"/>
      <c r="F15" s="67"/>
    </row>
    <row r="16" spans="1:6" s="4" customFormat="1" ht="42.75" customHeight="1">
      <c r="A16" s="12" t="s">
        <v>13</v>
      </c>
      <c r="B16" s="10" t="s">
        <v>101</v>
      </c>
      <c r="C16" s="11" t="s">
        <v>1</v>
      </c>
      <c r="D16" s="58">
        <f>KS!J154</f>
        <v>570.51029999999992</v>
      </c>
      <c r="E16" s="59"/>
      <c r="F16" s="67"/>
    </row>
    <row r="17" spans="1:6" s="4" customFormat="1" ht="15.75" customHeight="1">
      <c r="A17" s="12" t="s">
        <v>14</v>
      </c>
      <c r="B17" s="10" t="s">
        <v>89</v>
      </c>
      <c r="C17" s="11" t="s">
        <v>1</v>
      </c>
      <c r="D17" s="58">
        <f>KS!J199</f>
        <v>324.65625</v>
      </c>
      <c r="E17" s="59"/>
      <c r="F17" s="67"/>
    </row>
    <row r="18" spans="1:6" s="4" customFormat="1" ht="75.75" customHeight="1">
      <c r="A18" s="12" t="s">
        <v>15</v>
      </c>
      <c r="B18" s="10" t="s">
        <v>104</v>
      </c>
      <c r="C18" s="11" t="s">
        <v>17</v>
      </c>
      <c r="D18" s="58">
        <v>539.83000000000004</v>
      </c>
      <c r="E18" s="59"/>
      <c r="F18" s="67"/>
    </row>
    <row r="19" spans="1:6" s="4" customFormat="1" ht="21" customHeight="1">
      <c r="A19" s="12" t="s">
        <v>16</v>
      </c>
      <c r="B19" s="10" t="s">
        <v>32</v>
      </c>
      <c r="C19" s="11" t="s">
        <v>22</v>
      </c>
      <c r="D19" s="60">
        <v>15</v>
      </c>
      <c r="E19" s="84"/>
      <c r="F19" s="66"/>
    </row>
    <row r="20" spans="1:6" s="4" customFormat="1" ht="16.5" thickBot="1">
      <c r="A20" s="76"/>
      <c r="B20" s="112" t="s">
        <v>30</v>
      </c>
      <c r="C20" s="113"/>
      <c r="D20" s="113"/>
      <c r="E20" s="114"/>
      <c r="F20" s="86">
        <f>SUM(F8:F19)</f>
        <v>0</v>
      </c>
    </row>
    <row r="21" spans="1:6" s="4" customFormat="1" ht="23.25" customHeight="1" thickBot="1">
      <c r="A21" s="106" t="s">
        <v>21</v>
      </c>
      <c r="B21" s="107"/>
      <c r="C21" s="107"/>
      <c r="D21" s="107"/>
      <c r="E21" s="107"/>
      <c r="F21" s="108"/>
    </row>
    <row r="22" spans="1:6" s="4" customFormat="1" ht="16.5" customHeight="1">
      <c r="A22" s="70" t="s">
        <v>18</v>
      </c>
      <c r="B22" s="71" t="s">
        <v>35</v>
      </c>
      <c r="C22" s="72" t="s">
        <v>22</v>
      </c>
      <c r="D22" s="77">
        <v>22</v>
      </c>
      <c r="E22" s="74"/>
      <c r="F22" s="78"/>
    </row>
    <row r="23" spans="1:6" s="4" customFormat="1" ht="30">
      <c r="A23" s="12" t="s">
        <v>50</v>
      </c>
      <c r="B23" s="10" t="s">
        <v>53</v>
      </c>
      <c r="C23" s="11" t="s">
        <v>1</v>
      </c>
      <c r="D23" s="65">
        <v>436</v>
      </c>
      <c r="E23" s="59"/>
      <c r="F23" s="53"/>
    </row>
    <row r="24" spans="1:6" s="4" customFormat="1" ht="17.25" customHeight="1">
      <c r="A24" s="12" t="s">
        <v>111</v>
      </c>
      <c r="B24" s="10" t="s">
        <v>42</v>
      </c>
      <c r="C24" s="11" t="s">
        <v>1</v>
      </c>
      <c r="D24" s="65">
        <v>436</v>
      </c>
      <c r="E24" s="59"/>
      <c r="F24" s="53"/>
    </row>
    <row r="25" spans="1:6" s="4" customFormat="1" ht="18" customHeight="1">
      <c r="A25" s="12" t="s">
        <v>112</v>
      </c>
      <c r="B25" s="10" t="s">
        <v>9</v>
      </c>
      <c r="C25" s="11" t="s">
        <v>1</v>
      </c>
      <c r="D25" s="65">
        <v>436</v>
      </c>
      <c r="E25" s="59"/>
      <c r="F25" s="53"/>
    </row>
    <row r="26" spans="1:6" s="4" customFormat="1" ht="45.75">
      <c r="A26" s="12" t="s">
        <v>113</v>
      </c>
      <c r="B26" s="10" t="s">
        <v>100</v>
      </c>
      <c r="C26" s="11" t="s">
        <v>1</v>
      </c>
      <c r="D26" s="65">
        <v>436</v>
      </c>
      <c r="E26" s="59"/>
      <c r="F26" s="53"/>
    </row>
    <row r="27" spans="1:6" s="4" customFormat="1" ht="18.75" customHeight="1">
      <c r="A27" s="12" t="s">
        <v>114</v>
      </c>
      <c r="B27" s="10" t="s">
        <v>12</v>
      </c>
      <c r="C27" s="11" t="s">
        <v>1</v>
      </c>
      <c r="D27" s="65">
        <v>436</v>
      </c>
      <c r="E27" s="59"/>
      <c r="F27" s="53"/>
    </row>
    <row r="28" spans="1:6" s="4" customFormat="1" ht="30">
      <c r="A28" s="12" t="s">
        <v>115</v>
      </c>
      <c r="B28" s="10" t="s">
        <v>33</v>
      </c>
      <c r="C28" s="11" t="s">
        <v>1</v>
      </c>
      <c r="D28" s="65">
        <v>436</v>
      </c>
      <c r="E28" s="59"/>
      <c r="F28" s="53"/>
    </row>
    <row r="29" spans="1:6" s="4" customFormat="1" ht="18" customHeight="1">
      <c r="A29" s="12" t="s">
        <v>116</v>
      </c>
      <c r="B29" s="10" t="s">
        <v>36</v>
      </c>
      <c r="C29" s="11" t="s">
        <v>17</v>
      </c>
      <c r="D29" s="65">
        <f>KS!J264</f>
        <v>105.77</v>
      </c>
      <c r="E29" s="59"/>
      <c r="F29" s="54"/>
    </row>
    <row r="30" spans="1:6" s="4" customFormat="1" ht="16.5" customHeight="1">
      <c r="A30" s="12" t="s">
        <v>117</v>
      </c>
      <c r="B30" s="15" t="s">
        <v>24</v>
      </c>
      <c r="C30" s="11" t="s">
        <v>17</v>
      </c>
      <c r="D30" s="65">
        <f>KS!J266</f>
        <v>66.649999999999991</v>
      </c>
      <c r="E30" s="59"/>
      <c r="F30" s="54"/>
    </row>
    <row r="31" spans="1:6" s="4" customFormat="1" ht="30">
      <c r="A31" s="12" t="s">
        <v>118</v>
      </c>
      <c r="B31" s="15" t="s">
        <v>25</v>
      </c>
      <c r="C31" s="11" t="s">
        <v>23</v>
      </c>
      <c r="D31" s="65">
        <v>8</v>
      </c>
      <c r="E31" s="59"/>
      <c r="F31" s="54"/>
    </row>
    <row r="32" spans="1:6" s="4" customFormat="1" ht="30">
      <c r="A32" s="12" t="s">
        <v>119</v>
      </c>
      <c r="B32" s="10" t="s">
        <v>41</v>
      </c>
      <c r="C32" s="11" t="s">
        <v>17</v>
      </c>
      <c r="D32" s="65">
        <f>D29</f>
        <v>105.77</v>
      </c>
      <c r="E32" s="59"/>
      <c r="F32" s="66"/>
    </row>
    <row r="33" spans="1:7" s="4" customFormat="1" ht="30">
      <c r="A33" s="12" t="s">
        <v>120</v>
      </c>
      <c r="B33" s="15" t="s">
        <v>45</v>
      </c>
      <c r="C33" s="11" t="s">
        <v>17</v>
      </c>
      <c r="D33" s="65">
        <f>D30</f>
        <v>66.649999999999991</v>
      </c>
      <c r="E33" s="59"/>
      <c r="F33" s="66"/>
    </row>
    <row r="34" spans="1:7" s="4" customFormat="1" ht="30">
      <c r="A34" s="12" t="s">
        <v>121</v>
      </c>
      <c r="B34" s="15" t="s">
        <v>46</v>
      </c>
      <c r="C34" s="11" t="s">
        <v>23</v>
      </c>
      <c r="D34" s="65">
        <v>8</v>
      </c>
      <c r="E34" s="59"/>
      <c r="F34" s="54"/>
    </row>
    <row r="35" spans="1:7" s="4" customFormat="1" ht="30">
      <c r="A35" s="12" t="s">
        <v>122</v>
      </c>
      <c r="B35" s="15" t="s">
        <v>97</v>
      </c>
      <c r="C35" s="11" t="s">
        <v>22</v>
      </c>
      <c r="D35" s="65">
        <v>5</v>
      </c>
      <c r="E35" s="59"/>
      <c r="F35" s="54"/>
    </row>
    <row r="36" spans="1:7" s="4" customFormat="1" ht="16.5" thickBot="1">
      <c r="A36" s="12"/>
      <c r="B36" s="109" t="s">
        <v>29</v>
      </c>
      <c r="C36" s="110"/>
      <c r="D36" s="110"/>
      <c r="E36" s="111"/>
      <c r="F36" s="56">
        <f>SUM(F22:F35)</f>
        <v>0</v>
      </c>
    </row>
    <row r="37" spans="1:7" s="2" customFormat="1" ht="17.25" customHeight="1" thickBot="1">
      <c r="A37" s="119" t="s">
        <v>105</v>
      </c>
      <c r="B37" s="120"/>
      <c r="C37" s="120"/>
      <c r="D37" s="120"/>
      <c r="E37" s="120"/>
      <c r="F37" s="121"/>
    </row>
    <row r="38" spans="1:7" s="2" customFormat="1" ht="31.5" customHeight="1">
      <c r="A38" s="97">
        <v>27</v>
      </c>
      <c r="B38" s="10" t="s">
        <v>107</v>
      </c>
      <c r="C38" s="11" t="s">
        <v>1</v>
      </c>
      <c r="D38" s="58">
        <v>9.15</v>
      </c>
      <c r="E38" s="98"/>
      <c r="F38" s="95"/>
      <c r="G38" s="96"/>
    </row>
    <row r="39" spans="1:7" s="2" customFormat="1" ht="16.5" customHeight="1">
      <c r="A39" s="97">
        <v>28</v>
      </c>
      <c r="B39" s="10" t="s">
        <v>9</v>
      </c>
      <c r="C39" s="11" t="s">
        <v>1</v>
      </c>
      <c r="D39" s="58">
        <v>9.15</v>
      </c>
      <c r="E39" s="98"/>
      <c r="F39" s="95"/>
      <c r="G39" s="96"/>
    </row>
    <row r="40" spans="1:7" s="2" customFormat="1" ht="30.75">
      <c r="A40" s="97">
        <v>29</v>
      </c>
      <c r="B40" s="10" t="s">
        <v>110</v>
      </c>
      <c r="C40" s="11" t="s">
        <v>1</v>
      </c>
      <c r="D40" s="58">
        <v>9.15</v>
      </c>
      <c r="E40" s="98"/>
      <c r="F40" s="95"/>
      <c r="G40" s="96"/>
    </row>
    <row r="41" spans="1:7" s="2" customFormat="1" ht="20.25" customHeight="1">
      <c r="A41" s="97">
        <v>30</v>
      </c>
      <c r="B41" s="10" t="s">
        <v>12</v>
      </c>
      <c r="C41" s="11" t="s">
        <v>1</v>
      </c>
      <c r="D41" s="58">
        <v>9.15</v>
      </c>
      <c r="E41" s="98"/>
      <c r="F41" s="95"/>
      <c r="G41" s="96"/>
    </row>
    <row r="42" spans="1:7" s="2" customFormat="1" ht="33.75" customHeight="1">
      <c r="A42" s="97">
        <v>31</v>
      </c>
      <c r="B42" s="10" t="s">
        <v>106</v>
      </c>
      <c r="C42" s="11" t="s">
        <v>1</v>
      </c>
      <c r="D42" s="58">
        <v>9.15</v>
      </c>
      <c r="E42" s="98"/>
      <c r="F42" s="95"/>
      <c r="G42" s="96"/>
    </row>
    <row r="43" spans="1:7" s="2" customFormat="1" ht="33.75" customHeight="1">
      <c r="A43" s="97">
        <v>32</v>
      </c>
      <c r="B43" s="99" t="s">
        <v>108</v>
      </c>
      <c r="C43" s="50" t="s">
        <v>1</v>
      </c>
      <c r="D43" s="58">
        <v>9.15</v>
      </c>
      <c r="E43" s="100"/>
      <c r="F43" s="95"/>
      <c r="G43" s="96"/>
    </row>
    <row r="44" spans="1:7" s="2" customFormat="1" ht="16.5" thickBot="1">
      <c r="A44" s="101"/>
      <c r="B44" s="122" t="s">
        <v>109</v>
      </c>
      <c r="C44" s="123"/>
      <c r="D44" s="123"/>
      <c r="E44" s="124"/>
      <c r="F44" s="102">
        <f>SUM(F38:F43)</f>
        <v>0</v>
      </c>
    </row>
    <row r="45" spans="1:7" s="4" customFormat="1" ht="19.5" customHeight="1" thickBot="1">
      <c r="A45" s="106" t="s">
        <v>27</v>
      </c>
      <c r="B45" s="107"/>
      <c r="C45" s="107"/>
      <c r="D45" s="107"/>
      <c r="E45" s="107"/>
      <c r="F45" s="108"/>
    </row>
    <row r="46" spans="1:7" s="4" customFormat="1" ht="15">
      <c r="A46" s="70" t="s">
        <v>123</v>
      </c>
      <c r="B46" s="71" t="s">
        <v>37</v>
      </c>
      <c r="C46" s="72" t="s">
        <v>1</v>
      </c>
      <c r="D46" s="79">
        <v>110.33</v>
      </c>
      <c r="E46" s="80"/>
      <c r="F46" s="78"/>
    </row>
    <row r="47" spans="1:7" s="21" customFormat="1" ht="77.25" customHeight="1">
      <c r="A47" s="12" t="s">
        <v>124</v>
      </c>
      <c r="B47" s="10" t="s">
        <v>39</v>
      </c>
      <c r="C47" s="20" t="s">
        <v>1</v>
      </c>
      <c r="D47" s="63">
        <v>92.78</v>
      </c>
      <c r="E47" s="62"/>
      <c r="F47" s="55"/>
    </row>
    <row r="48" spans="1:7" s="21" customFormat="1" ht="48.75" customHeight="1">
      <c r="A48" s="12" t="s">
        <v>125</v>
      </c>
      <c r="B48" s="10" t="s">
        <v>99</v>
      </c>
      <c r="C48" s="20" t="s">
        <v>1</v>
      </c>
      <c r="D48" s="63">
        <v>17.55</v>
      </c>
      <c r="E48" s="62"/>
      <c r="F48" s="55"/>
    </row>
    <row r="49" spans="1:6" s="21" customFormat="1" ht="48.75" customHeight="1">
      <c r="A49" s="12" t="s">
        <v>126</v>
      </c>
      <c r="B49" s="10" t="s">
        <v>40</v>
      </c>
      <c r="C49" s="11" t="s">
        <v>17</v>
      </c>
      <c r="D49" s="64">
        <v>345</v>
      </c>
      <c r="E49" s="62"/>
      <c r="F49" s="53"/>
    </row>
    <row r="50" spans="1:6" s="21" customFormat="1" ht="46.5" customHeight="1">
      <c r="A50" s="48" t="s">
        <v>127</v>
      </c>
      <c r="B50" s="49" t="s">
        <v>90</v>
      </c>
      <c r="C50" s="50" t="s">
        <v>17</v>
      </c>
      <c r="D50" s="64">
        <v>97.15</v>
      </c>
      <c r="E50" s="61"/>
      <c r="F50" s="53"/>
    </row>
    <row r="51" spans="1:6" s="4" customFormat="1" ht="36" customHeight="1">
      <c r="A51" s="12" t="s">
        <v>128</v>
      </c>
      <c r="B51" s="15" t="s">
        <v>26</v>
      </c>
      <c r="C51" s="11" t="s">
        <v>22</v>
      </c>
      <c r="D51" s="64">
        <v>10</v>
      </c>
      <c r="E51" s="61"/>
      <c r="F51" s="53"/>
    </row>
    <row r="52" spans="1:6" s="4" customFormat="1" ht="21" customHeight="1" thickBot="1">
      <c r="A52" s="81"/>
      <c r="B52" s="112" t="s">
        <v>28</v>
      </c>
      <c r="C52" s="113"/>
      <c r="D52" s="113"/>
      <c r="E52" s="114"/>
      <c r="F52" s="82">
        <f>SUM(F46:F51)</f>
        <v>0</v>
      </c>
    </row>
    <row r="53" spans="1:6" s="4" customFormat="1" ht="19.5" customHeight="1" thickBot="1">
      <c r="A53" s="116" t="s">
        <v>47</v>
      </c>
      <c r="B53" s="117"/>
      <c r="C53" s="117"/>
      <c r="D53" s="117"/>
      <c r="E53" s="117"/>
      <c r="F53" s="118"/>
    </row>
    <row r="54" spans="1:6" s="4" customFormat="1" ht="30">
      <c r="A54" s="70" t="s">
        <v>129</v>
      </c>
      <c r="B54" s="71" t="s">
        <v>48</v>
      </c>
      <c r="C54" s="72" t="s">
        <v>23</v>
      </c>
      <c r="D54" s="77">
        <v>32</v>
      </c>
      <c r="E54" s="77">
        <v>38.4</v>
      </c>
      <c r="F54" s="83"/>
    </row>
    <row r="55" spans="1:6" s="4" customFormat="1" ht="18" customHeight="1">
      <c r="A55" s="109" t="s">
        <v>49</v>
      </c>
      <c r="B55" s="110"/>
      <c r="C55" s="110"/>
      <c r="D55" s="110"/>
      <c r="E55" s="111"/>
      <c r="F55" s="57">
        <f>SUM(F54:F54)</f>
        <v>0</v>
      </c>
    </row>
    <row r="56" spans="1:6" s="4" customFormat="1" ht="15.75">
      <c r="A56" s="43"/>
      <c r="B56" s="85" t="s">
        <v>88</v>
      </c>
      <c r="C56" s="43"/>
      <c r="D56" s="43"/>
      <c r="E56" s="44"/>
      <c r="F56" s="93">
        <f>F20+F36+F52+F55</f>
        <v>0</v>
      </c>
    </row>
    <row r="57" spans="1:6" s="4" customFormat="1" ht="15.75">
      <c r="A57" s="87"/>
      <c r="B57" s="89" t="s">
        <v>102</v>
      </c>
      <c r="C57" s="90"/>
      <c r="D57" s="90"/>
      <c r="E57" s="91"/>
      <c r="F57" s="94">
        <f>F56*20%</f>
        <v>0</v>
      </c>
    </row>
    <row r="58" spans="1:6" s="4" customFormat="1" ht="16.5" customHeight="1">
      <c r="A58" s="88"/>
      <c r="B58" s="92" t="s">
        <v>103</v>
      </c>
      <c r="C58" s="90"/>
      <c r="D58" s="90"/>
      <c r="E58" s="90"/>
      <c r="F58" s="94">
        <f>SUM(F56:F57)</f>
        <v>0</v>
      </c>
    </row>
    <row r="59" spans="1:6" s="4" customFormat="1" ht="16.5" customHeight="1">
      <c r="A59" s="13"/>
      <c r="B59" s="13"/>
      <c r="C59" s="14"/>
      <c r="D59" s="14"/>
      <c r="E59" s="14"/>
      <c r="F59" s="22"/>
    </row>
    <row r="60" spans="1:6" s="4" customFormat="1" ht="16.5" customHeight="1">
      <c r="A60" s="13"/>
      <c r="B60" s="13"/>
      <c r="C60" s="14"/>
      <c r="D60" s="14"/>
      <c r="E60" s="14"/>
      <c r="F60" s="22"/>
    </row>
    <row r="61" spans="1:6" s="4" customFormat="1" ht="16.5" customHeight="1">
      <c r="A61" s="13"/>
      <c r="B61" s="13"/>
      <c r="C61" s="14"/>
      <c r="D61" s="14"/>
      <c r="E61" s="14"/>
      <c r="F61" s="22"/>
    </row>
    <row r="62" spans="1:6" s="4" customFormat="1" ht="16.5" customHeight="1">
      <c r="A62" s="13"/>
      <c r="B62" s="13"/>
      <c r="C62" s="14"/>
      <c r="D62" s="14"/>
      <c r="E62" s="14"/>
      <c r="F62" s="22"/>
    </row>
    <row r="63" spans="1:6" s="4" customFormat="1" ht="15.75">
      <c r="A63" s="2"/>
      <c r="B63" s="2"/>
      <c r="C63" s="2"/>
      <c r="D63" s="2"/>
      <c r="E63" s="16"/>
      <c r="F63" s="17"/>
    </row>
    <row r="64" spans="1:6" s="4" customFormat="1" ht="15.75">
      <c r="A64" s="2"/>
      <c r="B64" s="2"/>
      <c r="C64" s="2"/>
      <c r="D64" s="2"/>
      <c r="E64" s="18"/>
      <c r="F64" s="19"/>
    </row>
    <row r="65" spans="1:6" s="4" customFormat="1" ht="14.25">
      <c r="A65" s="6"/>
      <c r="B65" s="6"/>
      <c r="C65" s="6"/>
      <c r="D65" s="6"/>
      <c r="E65" s="9"/>
      <c r="F65" s="5"/>
    </row>
    <row r="66" spans="1:6" s="4" customFormat="1" ht="15">
      <c r="A66" s="6"/>
      <c r="B66" s="6"/>
      <c r="C66" s="6"/>
      <c r="D66" s="6"/>
      <c r="E66" s="8"/>
      <c r="F66" s="5"/>
    </row>
    <row r="67" spans="1:6" s="4" customFormat="1" ht="14.25">
      <c r="A67" s="6"/>
      <c r="B67" s="6"/>
      <c r="C67" s="6"/>
      <c r="D67" s="6"/>
    </row>
    <row r="68" spans="1:6" s="4" customFormat="1" ht="14.25">
      <c r="A68" s="6"/>
      <c r="B68" s="6"/>
      <c r="C68" s="6"/>
      <c r="D68" s="6"/>
    </row>
    <row r="69" spans="1:6" s="4" customFormat="1" ht="14.25">
      <c r="A69" s="6"/>
      <c r="B69" s="6"/>
      <c r="C69" s="6"/>
      <c r="D69" s="6"/>
    </row>
    <row r="70" spans="1:6" s="4" customFormat="1" ht="14.25">
      <c r="A70" s="6"/>
      <c r="B70" s="6"/>
      <c r="C70" s="6"/>
      <c r="D70" s="6"/>
      <c r="E70" s="6"/>
      <c r="F70" s="6"/>
    </row>
    <row r="71" spans="1:6" s="4" customFormat="1" ht="14.25">
      <c r="A71" s="6"/>
      <c r="B71" s="6"/>
      <c r="C71" s="6"/>
      <c r="D71" s="6"/>
      <c r="E71" s="6"/>
      <c r="F71" s="6"/>
    </row>
    <row r="72" spans="1:6" s="4" customFormat="1" ht="14.25">
      <c r="A72" s="6"/>
      <c r="B72" s="6"/>
      <c r="C72" s="6"/>
      <c r="D72" s="6"/>
      <c r="E72" s="6"/>
      <c r="F72" s="6"/>
    </row>
    <row r="73" spans="1:6" s="4" customFormat="1" ht="14.25">
      <c r="A73" s="6"/>
      <c r="B73" s="6"/>
      <c r="C73" s="6"/>
      <c r="D73" s="6"/>
      <c r="E73" s="6"/>
      <c r="F73" s="6"/>
    </row>
    <row r="74" spans="1:6" s="4" customFormat="1" ht="14.25">
      <c r="A74" s="6"/>
      <c r="B74" s="6"/>
      <c r="C74" s="6"/>
      <c r="D74" s="6"/>
      <c r="E74" s="6"/>
      <c r="F74" s="6"/>
    </row>
    <row r="75" spans="1:6" s="4" customFormat="1" ht="14.25">
      <c r="A75" s="6"/>
      <c r="B75" s="6"/>
      <c r="C75" s="6"/>
      <c r="D75" s="6"/>
      <c r="E75" s="6"/>
      <c r="F75" s="6"/>
    </row>
    <row r="76" spans="1:6" s="4" customFormat="1" ht="14.25">
      <c r="A76" s="6"/>
      <c r="B76" s="6"/>
      <c r="C76" s="6"/>
      <c r="D76" s="6"/>
      <c r="E76" s="6"/>
      <c r="F76" s="6"/>
    </row>
    <row r="77" spans="1:6" s="4" customFormat="1" ht="14.25">
      <c r="A77" s="6"/>
      <c r="B77" s="6"/>
      <c r="C77" s="6"/>
      <c r="D77" s="6"/>
      <c r="E77" s="6"/>
      <c r="F77" s="6"/>
    </row>
    <row r="78" spans="1:6" s="4" customFormat="1" ht="14.25">
      <c r="A78" s="6"/>
      <c r="B78" s="6"/>
      <c r="C78" s="6"/>
      <c r="D78" s="6"/>
      <c r="E78" s="6"/>
      <c r="F78" s="6"/>
    </row>
    <row r="79" spans="1:6" s="6" customFormat="1" ht="14.25"/>
    <row r="80" spans="1:6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  <row r="89" s="6" customFormat="1" ht="14.25"/>
    <row r="90" s="6" customFormat="1" ht="14.25"/>
    <row r="91" s="6" customFormat="1" ht="14.25"/>
    <row r="92" s="6" customFormat="1" ht="14.25"/>
    <row r="93" s="6" customFormat="1" ht="14.25"/>
    <row r="94" s="6" customFormat="1" ht="14.25"/>
    <row r="95" s="6" customFormat="1" ht="14.25"/>
    <row r="96" s="6" customFormat="1" ht="14.25"/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  <row r="115" s="6" customFormat="1" ht="14.25"/>
    <row r="116" s="6" customFormat="1" ht="14.25"/>
    <row r="117" s="6" customFormat="1" ht="14.25"/>
    <row r="118" s="6" customFormat="1" ht="14.25"/>
    <row r="119" s="6" customFormat="1" ht="14.25"/>
    <row r="120" s="6" customFormat="1" ht="14.25"/>
    <row r="121" s="6" customFormat="1" ht="14.25"/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  <row r="161" s="6" customFormat="1" ht="14.25"/>
    <row r="162" s="6" customFormat="1" ht="14.25"/>
    <row r="163" s="6" customFormat="1" ht="14.25"/>
    <row r="164" s="6" customFormat="1" ht="14.25"/>
    <row r="165" s="6" customFormat="1" ht="14.25"/>
    <row r="166" s="6" customFormat="1" ht="14.25"/>
    <row r="167" s="6" customFormat="1" ht="14.25"/>
    <row r="168" s="6" customFormat="1" ht="14.25"/>
    <row r="169" s="6" customFormat="1" ht="14.25"/>
    <row r="170" s="6" customFormat="1" ht="14.25"/>
    <row r="171" s="6" customFormat="1" ht="14.25"/>
    <row r="172" s="6" customFormat="1" ht="14.25"/>
    <row r="173" s="6" customFormat="1" ht="14.25"/>
    <row r="174" s="6" customFormat="1" ht="14.25"/>
    <row r="175" s="6" customFormat="1" ht="14.25"/>
    <row r="176" s="6" customFormat="1" ht="14.25"/>
    <row r="177" s="6" customFormat="1" ht="14.25"/>
    <row r="178" s="6" customFormat="1" ht="14.25"/>
    <row r="179" s="6" customFormat="1" ht="14.25"/>
    <row r="180" s="6" customFormat="1" ht="14.25"/>
    <row r="181" s="6" customFormat="1" ht="14.25"/>
    <row r="182" s="6" customFormat="1" ht="14.25"/>
    <row r="183" s="6" customFormat="1" ht="14.25"/>
    <row r="184" s="6" customFormat="1" ht="14.25"/>
    <row r="185" s="6" customFormat="1" ht="14.25"/>
    <row r="186" s="6" customFormat="1" ht="14.25"/>
    <row r="187" s="6" customFormat="1" ht="14.25"/>
    <row r="188" s="6" customFormat="1" ht="14.25"/>
    <row r="189" s="6" customFormat="1" ht="14.25"/>
    <row r="190" s="6" customFormat="1" ht="14.25"/>
    <row r="191" s="6" customFormat="1" ht="14.25"/>
    <row r="192" s="6" customFormat="1" ht="14.25"/>
    <row r="193" s="6" customFormat="1" ht="14.25"/>
    <row r="194" s="6" customFormat="1" ht="14.25"/>
    <row r="195" s="6" customFormat="1" ht="14.25"/>
    <row r="196" s="6" customFormat="1" ht="14.25"/>
    <row r="197" s="6" customFormat="1" ht="14.25"/>
    <row r="198" s="6" customFormat="1" ht="14.25"/>
    <row r="199" s="6" customFormat="1" ht="14.25"/>
    <row r="200" s="6" customFormat="1" ht="14.25"/>
    <row r="201" s="6" customFormat="1" ht="14.25"/>
    <row r="202" s="6" customFormat="1" ht="14.25"/>
    <row r="203" s="6" customFormat="1" ht="14.25"/>
    <row r="204" s="6" customFormat="1" ht="14.25"/>
    <row r="205" s="6" customFormat="1" ht="14.25"/>
    <row r="206" s="6" customFormat="1" ht="14.25"/>
    <row r="207" s="6" customFormat="1" ht="14.25"/>
    <row r="208" s="6" customFormat="1" ht="14.25"/>
    <row r="209" s="6" customFormat="1" ht="14.25"/>
    <row r="210" s="6" customFormat="1" ht="14.25"/>
    <row r="211" s="6" customFormat="1" ht="14.25"/>
    <row r="212" s="6" customFormat="1" ht="14.25"/>
    <row r="213" s="6" customFormat="1" ht="14.25"/>
    <row r="214" s="6" customFormat="1" ht="14.25"/>
    <row r="215" s="6" customFormat="1" ht="14.25"/>
    <row r="216" s="6" customFormat="1" ht="14.25"/>
    <row r="217" s="6" customFormat="1" ht="14.25"/>
    <row r="218" s="6" customFormat="1" ht="14.25"/>
    <row r="219" s="6" customFormat="1" ht="14.25"/>
    <row r="220" s="6" customFormat="1" ht="14.25"/>
    <row r="221" s="6" customFormat="1" ht="14.25"/>
    <row r="222" s="6" customFormat="1" ht="14.25"/>
    <row r="223" s="6" customFormat="1" ht="14.25"/>
    <row r="224" s="6" customFormat="1" ht="14.25"/>
    <row r="225" s="6" customFormat="1" ht="14.25"/>
    <row r="226" s="6" customFormat="1" ht="14.25"/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  <row r="237" s="6" customFormat="1" ht="14.25"/>
    <row r="238" s="6" customFormat="1" ht="14.25"/>
    <row r="239" s="6" customFormat="1" ht="14.25"/>
    <row r="240" s="6" customFormat="1" ht="14.25"/>
    <row r="241" s="6" customFormat="1" ht="14.25"/>
    <row r="242" s="6" customFormat="1" ht="14.25"/>
    <row r="243" s="6" customFormat="1" ht="14.25"/>
    <row r="244" s="6" customFormat="1" ht="14.25"/>
    <row r="245" s="6" customFormat="1" ht="14.25"/>
    <row r="246" s="6" customFormat="1" ht="14.25"/>
    <row r="247" s="6" customFormat="1" ht="14.25"/>
    <row r="248" s="6" customFormat="1" ht="14.25"/>
    <row r="249" s="6" customFormat="1" ht="14.25"/>
    <row r="250" s="6" customFormat="1" ht="14.25"/>
    <row r="251" s="6" customFormat="1" ht="14.25"/>
    <row r="252" s="6" customFormat="1" ht="14.25"/>
    <row r="253" s="6" customFormat="1" ht="14.25"/>
    <row r="254" s="6" customFormat="1" ht="14.25"/>
    <row r="255" s="6" customFormat="1" ht="14.25"/>
    <row r="256" s="6" customFormat="1" ht="14.25"/>
    <row r="257" spans="1:6" s="6" customFormat="1" ht="14.25"/>
    <row r="258" spans="1:6" s="6" customFormat="1" ht="14.25"/>
    <row r="259" spans="1:6" s="6" customFormat="1" ht="14.25"/>
    <row r="260" spans="1:6" s="6" customFormat="1" ht="14.25"/>
    <row r="261" spans="1:6" s="6" customFormat="1" ht="14.25"/>
    <row r="262" spans="1:6" s="6" customFormat="1" ht="14.25"/>
    <row r="263" spans="1:6" s="6" customFormat="1" ht="14.25"/>
    <row r="264" spans="1:6" s="6" customFormat="1" ht="14.25"/>
    <row r="265" spans="1:6" s="6" customFormat="1" ht="14.25"/>
    <row r="266" spans="1:6" s="6" customFormat="1" ht="14.25"/>
    <row r="267" spans="1:6" s="6" customFormat="1" ht="14.25"/>
    <row r="268" spans="1:6" s="6" customFormat="1" ht="14.25">
      <c r="A268" s="7"/>
      <c r="B268" s="7"/>
      <c r="C268" s="7"/>
      <c r="D268" s="7"/>
      <c r="E268" s="7"/>
      <c r="F268" s="7"/>
    </row>
    <row r="269" spans="1:6" s="6" customFormat="1" ht="14.25">
      <c r="A269" s="7"/>
      <c r="B269" s="7"/>
      <c r="C269" s="7"/>
      <c r="D269" s="7"/>
      <c r="E269" s="7"/>
      <c r="F269" s="7"/>
    </row>
    <row r="270" spans="1:6" s="6" customFormat="1" ht="14.25">
      <c r="A270" s="7"/>
      <c r="B270" s="7"/>
      <c r="C270" s="7"/>
      <c r="D270" s="7"/>
      <c r="E270" s="7"/>
      <c r="F270" s="7"/>
    </row>
    <row r="271" spans="1:6" s="6" customFormat="1" ht="14.25">
      <c r="A271" s="7"/>
      <c r="B271" s="7"/>
      <c r="C271" s="7"/>
      <c r="D271" s="7"/>
      <c r="E271" s="7"/>
      <c r="F271" s="7"/>
    </row>
    <row r="272" spans="1:6" s="6" customFormat="1" ht="14.25">
      <c r="A272" s="7"/>
      <c r="B272" s="7"/>
      <c r="C272" s="7"/>
      <c r="D272" s="7"/>
      <c r="E272" s="7"/>
      <c r="F272" s="7"/>
    </row>
    <row r="273" spans="1:6" s="6" customFormat="1" ht="14.25">
      <c r="A273" s="7"/>
      <c r="B273" s="7"/>
      <c r="C273" s="7"/>
      <c r="D273" s="7"/>
      <c r="E273" s="7"/>
      <c r="F273" s="7"/>
    </row>
    <row r="274" spans="1:6" s="6" customFormat="1" ht="14.25">
      <c r="A274" s="7"/>
      <c r="B274" s="7"/>
      <c r="C274" s="7"/>
      <c r="D274" s="7"/>
      <c r="E274" s="7"/>
      <c r="F274" s="7"/>
    </row>
    <row r="275" spans="1:6" s="6" customFormat="1" ht="14.25">
      <c r="A275" s="7"/>
      <c r="B275" s="7"/>
      <c r="C275" s="7"/>
      <c r="D275" s="7"/>
      <c r="E275" s="7"/>
      <c r="F275" s="7"/>
    </row>
    <row r="276" spans="1:6" s="6" customFormat="1" ht="14.25">
      <c r="A276" s="7"/>
      <c r="B276" s="7"/>
      <c r="C276" s="7"/>
      <c r="D276" s="7"/>
      <c r="E276" s="7"/>
      <c r="F276" s="7"/>
    </row>
    <row r="277" spans="1:6" s="6" customFormat="1" ht="14.25">
      <c r="A277" s="7"/>
      <c r="B277" s="7"/>
      <c r="C277" s="7"/>
      <c r="D277" s="7"/>
      <c r="E277" s="7"/>
      <c r="F277" s="7"/>
    </row>
    <row r="278" spans="1:6" s="6" customFormat="1" ht="14.25">
      <c r="A278" s="7"/>
      <c r="B278" s="7"/>
      <c r="C278" s="7"/>
      <c r="D278" s="7"/>
      <c r="E278" s="7"/>
      <c r="F278" s="7"/>
    </row>
    <row r="279" spans="1:6" s="6" customFormat="1" ht="14.25">
      <c r="A279" s="7"/>
      <c r="B279" s="7"/>
      <c r="C279" s="7"/>
      <c r="D279" s="7"/>
      <c r="E279" s="7"/>
      <c r="F279" s="7"/>
    </row>
    <row r="280" spans="1:6" s="6" customFormat="1" ht="14.25">
      <c r="A280" s="7"/>
      <c r="B280" s="7"/>
      <c r="C280" s="7"/>
      <c r="D280" s="7"/>
      <c r="E280" s="7"/>
      <c r="F280" s="7"/>
    </row>
    <row r="281" spans="1:6" s="6" customFormat="1" ht="14.25">
      <c r="A281" s="7"/>
      <c r="B281" s="7"/>
      <c r="C281" s="7"/>
      <c r="D281" s="7"/>
      <c r="E281" s="7"/>
      <c r="F281" s="7"/>
    </row>
    <row r="282" spans="1:6" s="6" customFormat="1" ht="14.25">
      <c r="A282" s="7"/>
      <c r="B282" s="7"/>
      <c r="C282" s="7"/>
      <c r="D282" s="7"/>
      <c r="E282" s="7"/>
      <c r="F282" s="7"/>
    </row>
    <row r="283" spans="1:6" s="6" customFormat="1" ht="14.25">
      <c r="A283" s="7"/>
      <c r="B283" s="7"/>
      <c r="C283" s="7"/>
      <c r="D283" s="7"/>
      <c r="E283" s="7"/>
      <c r="F283" s="7"/>
    </row>
    <row r="284" spans="1:6" s="6" customFormat="1" ht="14.25">
      <c r="A284" s="7"/>
      <c r="B284" s="7"/>
      <c r="C284" s="7"/>
      <c r="D284" s="7"/>
      <c r="E284" s="7"/>
      <c r="F284" s="7"/>
    </row>
    <row r="285" spans="1:6" s="6" customFormat="1" ht="14.25">
      <c r="A285" s="7"/>
      <c r="B285" s="7"/>
      <c r="C285" s="7"/>
      <c r="D285" s="7"/>
      <c r="E285" s="7"/>
      <c r="F285" s="7"/>
    </row>
    <row r="286" spans="1:6" s="6" customFormat="1" ht="14.25">
      <c r="A286" s="7"/>
      <c r="B286" s="7"/>
      <c r="C286" s="7"/>
      <c r="D286" s="7"/>
      <c r="E286" s="7"/>
      <c r="F286" s="7"/>
    </row>
    <row r="287" spans="1:6" s="6" customFormat="1" ht="14.25">
      <c r="A287" s="7"/>
      <c r="B287" s="7"/>
      <c r="C287" s="7"/>
      <c r="D287" s="7"/>
      <c r="E287" s="7"/>
      <c r="F287" s="7"/>
    </row>
    <row r="288" spans="1:6" s="6" customFormat="1" ht="14.25">
      <c r="A288" s="7"/>
      <c r="B288" s="7"/>
      <c r="C288" s="7"/>
      <c r="D288" s="7"/>
      <c r="E288" s="7"/>
      <c r="F288" s="7"/>
    </row>
    <row r="289" spans="1:6" s="6" customFormat="1" ht="14.25">
      <c r="A289" s="7"/>
      <c r="B289" s="7"/>
      <c r="C289" s="7"/>
      <c r="D289" s="7"/>
      <c r="E289" s="7"/>
      <c r="F289" s="7"/>
    </row>
    <row r="290" spans="1:6" s="6" customFormat="1" ht="14.25">
      <c r="A290" s="7"/>
      <c r="B290" s="7"/>
      <c r="C290" s="7"/>
      <c r="D290" s="7"/>
      <c r="E290" s="7"/>
      <c r="F290" s="7"/>
    </row>
    <row r="291" spans="1:6" s="6" customFormat="1" ht="14.25">
      <c r="A291" s="7"/>
      <c r="B291" s="7"/>
      <c r="C291" s="7"/>
      <c r="D291" s="7"/>
      <c r="E291" s="7"/>
      <c r="F291" s="7"/>
    </row>
    <row r="292" spans="1:6" s="6" customFormat="1" ht="14.25">
      <c r="A292" s="7"/>
      <c r="B292" s="7"/>
      <c r="C292" s="7"/>
      <c r="D292" s="7"/>
      <c r="E292" s="7"/>
      <c r="F292" s="7"/>
    </row>
    <row r="293" spans="1:6" s="6" customFormat="1" ht="14.25">
      <c r="A293" s="7"/>
      <c r="B293" s="7"/>
      <c r="C293" s="7"/>
      <c r="D293" s="7"/>
      <c r="E293" s="7"/>
      <c r="F293" s="7"/>
    </row>
    <row r="294" spans="1:6" s="6" customFormat="1" ht="14.25">
      <c r="A294" s="7"/>
      <c r="B294" s="7"/>
      <c r="C294" s="7"/>
      <c r="D294" s="7"/>
      <c r="E294" s="7"/>
      <c r="F294" s="7"/>
    </row>
    <row r="295" spans="1:6" s="6" customFormat="1" ht="14.25">
      <c r="A295" s="7"/>
      <c r="B295" s="7"/>
      <c r="C295" s="7"/>
      <c r="D295" s="7"/>
      <c r="E295" s="7"/>
      <c r="F295" s="7"/>
    </row>
    <row r="296" spans="1:6" s="6" customFormat="1" ht="14.25">
      <c r="A296" s="7"/>
      <c r="B296" s="7"/>
      <c r="C296" s="7"/>
      <c r="D296" s="7"/>
      <c r="E296" s="7"/>
      <c r="F296" s="7"/>
    </row>
    <row r="297" spans="1:6" s="6" customFormat="1" ht="14.25">
      <c r="A297" s="7"/>
      <c r="B297" s="7"/>
      <c r="C297" s="7"/>
      <c r="D297" s="7"/>
      <c r="E297" s="7"/>
      <c r="F297" s="7"/>
    </row>
    <row r="298" spans="1:6" s="6" customFormat="1" ht="14.25">
      <c r="A298" s="7"/>
      <c r="B298" s="7"/>
      <c r="C298" s="7"/>
      <c r="D298" s="7"/>
      <c r="E298" s="7"/>
      <c r="F298" s="7"/>
    </row>
    <row r="299" spans="1:6" s="6" customFormat="1" ht="14.25">
      <c r="A299" s="7"/>
      <c r="B299" s="7"/>
      <c r="C299" s="7"/>
      <c r="D299" s="7"/>
      <c r="E299" s="7"/>
      <c r="F299" s="7"/>
    </row>
    <row r="300" spans="1:6" s="6" customFormat="1" ht="14.25">
      <c r="A300" s="7"/>
      <c r="B300" s="7"/>
      <c r="C300" s="7"/>
      <c r="D300" s="7"/>
      <c r="E300" s="7"/>
      <c r="F300" s="7"/>
    </row>
  </sheetData>
  <mergeCells count="14">
    <mergeCell ref="A55:E55"/>
    <mergeCell ref="B20:E20"/>
    <mergeCell ref="B36:E36"/>
    <mergeCell ref="B52:E52"/>
    <mergeCell ref="A2:F2"/>
    <mergeCell ref="A53:F53"/>
    <mergeCell ref="A37:F37"/>
    <mergeCell ref="B44:E44"/>
    <mergeCell ref="A1:F1"/>
    <mergeCell ref="A3:F3"/>
    <mergeCell ref="A7:F7"/>
    <mergeCell ref="A21:F21"/>
    <mergeCell ref="A45:F45"/>
    <mergeCell ref="A4:F4"/>
  </mergeCells>
  <printOptions horizontalCentered="1"/>
  <pageMargins left="0.47244094488188981" right="0.15748031496062992" top="0.62992125984251968" bottom="0.9055118110236221" header="0" footer="0"/>
  <pageSetup paperSize="9" orientation="portrait" r:id="rId1"/>
  <headerFooter alignWithMargins="0">
    <oddHeader>&amp;CНАЦИОНАЛНА СХЕМА ЗА ЗЕЛЕНИ ИНВЕСТИЦИИ&amp;RПриложение 6А.1(1)</oddHeader>
    <oddFooter>&amp;CСтр &amp;P oт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4"/>
  <sheetViews>
    <sheetView workbookViewId="0">
      <selection activeCell="J276" sqref="J276"/>
    </sheetView>
  </sheetViews>
  <sheetFormatPr defaultRowHeight="12.75"/>
  <cols>
    <col min="1" max="1" width="5.28515625" customWidth="1"/>
    <col min="2" max="2" width="29.28515625" customWidth="1"/>
    <col min="4" max="10" width="9.140625" style="25"/>
  </cols>
  <sheetData>
    <row r="1" spans="1:10" ht="38.25">
      <c r="A1" s="30" t="s">
        <v>55</v>
      </c>
      <c r="B1" s="30" t="s">
        <v>51</v>
      </c>
      <c r="C1" s="30" t="s">
        <v>56</v>
      </c>
      <c r="D1" s="27" t="s">
        <v>57</v>
      </c>
      <c r="E1" s="27" t="s">
        <v>58</v>
      </c>
      <c r="F1" s="27" t="s">
        <v>59</v>
      </c>
      <c r="G1" s="27" t="s">
        <v>60</v>
      </c>
      <c r="H1" s="31" t="s">
        <v>61</v>
      </c>
      <c r="I1" s="27" t="s">
        <v>54</v>
      </c>
      <c r="J1" s="27" t="s">
        <v>62</v>
      </c>
    </row>
    <row r="2" spans="1:10" ht="25.5">
      <c r="A2" s="32"/>
      <c r="B2" s="33" t="s">
        <v>3</v>
      </c>
      <c r="C2" s="32"/>
      <c r="D2" s="36"/>
      <c r="E2" s="36"/>
      <c r="F2" s="36"/>
      <c r="G2" s="36"/>
      <c r="H2" s="36"/>
      <c r="I2" s="36"/>
      <c r="J2" s="37">
        <f>SUM(I3:I6)</f>
        <v>911.75</v>
      </c>
    </row>
    <row r="3" spans="1:10">
      <c r="A3" s="23"/>
      <c r="B3" s="24" t="s">
        <v>63</v>
      </c>
      <c r="C3" s="24" t="s">
        <v>1</v>
      </c>
      <c r="D3" s="26"/>
      <c r="E3" s="26"/>
      <c r="F3" s="26"/>
      <c r="G3" s="26">
        <v>360.53</v>
      </c>
      <c r="H3" s="26">
        <v>1</v>
      </c>
      <c r="I3" s="26">
        <f>G3*H3</f>
        <v>360.53</v>
      </c>
      <c r="J3" s="26"/>
    </row>
    <row r="4" spans="1:10">
      <c r="A4" s="23"/>
      <c r="B4" s="24" t="s">
        <v>64</v>
      </c>
      <c r="C4" s="24" t="s">
        <v>1</v>
      </c>
      <c r="D4" s="26"/>
      <c r="E4" s="26"/>
      <c r="F4" s="26"/>
      <c r="G4" s="26">
        <v>352.78</v>
      </c>
      <c r="H4" s="26">
        <v>1</v>
      </c>
      <c r="I4" s="26">
        <f>G4*H4</f>
        <v>352.78</v>
      </c>
      <c r="J4" s="26"/>
    </row>
    <row r="5" spans="1:10">
      <c r="A5" s="23"/>
      <c r="B5" s="24" t="s">
        <v>65</v>
      </c>
      <c r="C5" s="24" t="s">
        <v>1</v>
      </c>
      <c r="D5" s="26"/>
      <c r="E5" s="26"/>
      <c r="F5" s="26"/>
      <c r="G5" s="26">
        <v>93.24</v>
      </c>
      <c r="H5" s="26">
        <v>1</v>
      </c>
      <c r="I5" s="26">
        <f>G5*H5</f>
        <v>93.24</v>
      </c>
      <c r="J5" s="26"/>
    </row>
    <row r="6" spans="1:10">
      <c r="A6" s="23"/>
      <c r="B6" s="24" t="s">
        <v>66</v>
      </c>
      <c r="C6" s="24" t="s">
        <v>1</v>
      </c>
      <c r="D6" s="26"/>
      <c r="E6" s="26"/>
      <c r="F6" s="26"/>
      <c r="G6" s="26">
        <v>105.2</v>
      </c>
      <c r="H6" s="26">
        <v>1</v>
      </c>
      <c r="I6" s="26">
        <f>G6*H6</f>
        <v>105.2</v>
      </c>
      <c r="J6" s="26"/>
    </row>
    <row r="7" spans="1:10" ht="25.5">
      <c r="A7" s="32"/>
      <c r="B7" s="34" t="s">
        <v>34</v>
      </c>
      <c r="C7" s="35"/>
      <c r="D7" s="36"/>
      <c r="E7" s="36"/>
      <c r="F7" s="36"/>
      <c r="G7" s="36"/>
      <c r="H7" s="36"/>
      <c r="I7" s="36"/>
      <c r="J7" s="37">
        <f>SUM(I8:I36)</f>
        <v>324.65625</v>
      </c>
    </row>
    <row r="8" spans="1:10">
      <c r="A8" s="23"/>
      <c r="B8" s="30" t="s">
        <v>63</v>
      </c>
      <c r="C8" s="24" t="s">
        <v>1</v>
      </c>
      <c r="D8" s="26"/>
      <c r="E8" s="26"/>
      <c r="F8" s="26"/>
      <c r="G8" s="26"/>
      <c r="H8" s="26"/>
      <c r="I8" s="26"/>
      <c r="J8" s="29">
        <f>SUM(I9:I14)</f>
        <v>112.20305</v>
      </c>
    </row>
    <row r="9" spans="1:10">
      <c r="A9" s="23"/>
      <c r="B9" s="24"/>
      <c r="C9" s="24" t="s">
        <v>1</v>
      </c>
      <c r="D9" s="26"/>
      <c r="E9" s="26"/>
      <c r="F9" s="26"/>
      <c r="G9" s="26">
        <v>64.97</v>
      </c>
      <c r="H9" s="26">
        <v>1</v>
      </c>
      <c r="I9" s="26">
        <f t="shared" ref="I9:I14" si="0">G9*H9</f>
        <v>64.97</v>
      </c>
      <c r="J9" s="26"/>
    </row>
    <row r="10" spans="1:10">
      <c r="A10" s="23"/>
      <c r="B10" s="24"/>
      <c r="C10" s="24"/>
      <c r="D10" s="26"/>
      <c r="E10" s="26"/>
      <c r="F10" s="26"/>
      <c r="G10" s="26">
        <v>7</v>
      </c>
      <c r="H10" s="26">
        <v>1</v>
      </c>
      <c r="I10" s="26">
        <f t="shared" si="0"/>
        <v>7</v>
      </c>
      <c r="J10" s="26"/>
    </row>
    <row r="11" spans="1:10">
      <c r="A11" s="23"/>
      <c r="B11" s="24" t="s">
        <v>81</v>
      </c>
      <c r="C11" s="24" t="s">
        <v>1</v>
      </c>
      <c r="D11" s="26">
        <f>13.91+6.2</f>
        <v>20.11</v>
      </c>
      <c r="E11" s="26"/>
      <c r="F11" s="26">
        <f>1.89/2</f>
        <v>0.94499999999999995</v>
      </c>
      <c r="G11" s="26">
        <f>D11*F11</f>
        <v>19.00395</v>
      </c>
      <c r="H11" s="26">
        <v>1</v>
      </c>
      <c r="I11" s="26">
        <f t="shared" si="0"/>
        <v>19.00395</v>
      </c>
      <c r="J11" s="26"/>
    </row>
    <row r="12" spans="1:10">
      <c r="A12" s="23"/>
      <c r="B12" s="24" t="s">
        <v>82</v>
      </c>
      <c r="C12" s="24" t="s">
        <v>1</v>
      </c>
      <c r="D12" s="26">
        <f>5.5+7.64+0.72</f>
        <v>13.860000000000001</v>
      </c>
      <c r="E12" s="26"/>
      <c r="F12" s="26">
        <f>1.89/2</f>
        <v>0.94499999999999995</v>
      </c>
      <c r="G12" s="26">
        <f>D12*F12</f>
        <v>13.0977</v>
      </c>
      <c r="H12" s="26">
        <v>1</v>
      </c>
      <c r="I12" s="26">
        <f t="shared" si="0"/>
        <v>13.0977</v>
      </c>
      <c r="J12" s="26"/>
    </row>
    <row r="13" spans="1:10">
      <c r="A13" s="23"/>
      <c r="B13" s="24" t="s">
        <v>82</v>
      </c>
      <c r="C13" s="24" t="s">
        <v>1</v>
      </c>
      <c r="D13" s="26">
        <v>1.26</v>
      </c>
      <c r="E13" s="26"/>
      <c r="F13" s="26">
        <v>1.89</v>
      </c>
      <c r="G13" s="26">
        <f>D13*F13</f>
        <v>2.3813999999999997</v>
      </c>
      <c r="H13" s="26">
        <v>1</v>
      </c>
      <c r="I13" s="26">
        <f t="shared" si="0"/>
        <v>2.3813999999999997</v>
      </c>
      <c r="J13" s="26"/>
    </row>
    <row r="14" spans="1:10">
      <c r="A14" s="23"/>
      <c r="B14" s="24" t="s">
        <v>67</v>
      </c>
      <c r="C14" s="24" t="s">
        <v>1</v>
      </c>
      <c r="D14" s="26">
        <v>5.75</v>
      </c>
      <c r="E14" s="26"/>
      <c r="F14" s="26">
        <v>1</v>
      </c>
      <c r="G14" s="26">
        <f>D14*F14</f>
        <v>5.75</v>
      </c>
      <c r="H14" s="26">
        <v>1</v>
      </c>
      <c r="I14" s="26">
        <f t="shared" si="0"/>
        <v>5.75</v>
      </c>
      <c r="J14" s="26"/>
    </row>
    <row r="15" spans="1:10">
      <c r="A15" s="23"/>
      <c r="B15" s="30" t="s">
        <v>64</v>
      </c>
      <c r="C15" s="24" t="s">
        <v>1</v>
      </c>
      <c r="D15" s="26"/>
      <c r="E15" s="26"/>
      <c r="F15" s="26"/>
      <c r="G15" s="26"/>
      <c r="H15" s="26"/>
      <c r="I15" s="26"/>
      <c r="J15" s="29">
        <f>SUM(I16:I24)</f>
        <v>135.84559999999999</v>
      </c>
    </row>
    <row r="16" spans="1:10">
      <c r="A16" s="23"/>
      <c r="B16" s="23"/>
      <c r="C16" s="24" t="s">
        <v>1</v>
      </c>
      <c r="D16" s="26"/>
      <c r="E16" s="26"/>
      <c r="F16" s="26"/>
      <c r="G16" s="26">
        <v>30.75</v>
      </c>
      <c r="H16" s="26">
        <v>1</v>
      </c>
      <c r="I16" s="26">
        <f t="shared" ref="I16:I24" si="1">G16*H16</f>
        <v>30.75</v>
      </c>
      <c r="J16" s="26"/>
    </row>
    <row r="17" spans="1:10">
      <c r="A17" s="23"/>
      <c r="B17" s="23"/>
      <c r="C17" s="24" t="s">
        <v>1</v>
      </c>
      <c r="D17" s="26"/>
      <c r="E17" s="26"/>
      <c r="F17" s="26"/>
      <c r="G17" s="26">
        <v>48.56</v>
      </c>
      <c r="H17" s="26">
        <v>1</v>
      </c>
      <c r="I17" s="26">
        <f t="shared" si="1"/>
        <v>48.56</v>
      </c>
      <c r="J17" s="26"/>
    </row>
    <row r="18" spans="1:10">
      <c r="A18" s="23"/>
      <c r="B18" s="23"/>
      <c r="C18" s="24" t="s">
        <v>1</v>
      </c>
      <c r="D18" s="26">
        <v>1.55</v>
      </c>
      <c r="E18" s="26"/>
      <c r="F18" s="26">
        <v>0.64</v>
      </c>
      <c r="G18" s="26">
        <f t="shared" ref="G18:G24" si="2">D18*F18</f>
        <v>0.9920000000000001</v>
      </c>
      <c r="H18" s="26">
        <v>1</v>
      </c>
      <c r="I18" s="26">
        <f t="shared" si="1"/>
        <v>0.9920000000000001</v>
      </c>
      <c r="J18" s="26"/>
    </row>
    <row r="19" spans="1:10">
      <c r="A19" s="23"/>
      <c r="B19" s="23"/>
      <c r="C19" s="24" t="s">
        <v>1</v>
      </c>
      <c r="D19" s="26">
        <v>1.55</v>
      </c>
      <c r="E19" s="26"/>
      <c r="F19" s="26">
        <v>1.3</v>
      </c>
      <c r="G19" s="26">
        <f t="shared" si="2"/>
        <v>2.0150000000000001</v>
      </c>
      <c r="H19" s="26">
        <v>1</v>
      </c>
      <c r="I19" s="26">
        <f t="shared" si="1"/>
        <v>2.0150000000000001</v>
      </c>
      <c r="J19" s="26"/>
    </row>
    <row r="20" spans="1:10">
      <c r="A20" s="23"/>
      <c r="B20" s="24" t="s">
        <v>68</v>
      </c>
      <c r="C20" s="24" t="s">
        <v>1</v>
      </c>
      <c r="D20" s="26">
        <v>1.6</v>
      </c>
      <c r="E20" s="26"/>
      <c r="F20" s="26">
        <f>2.85-1.95</f>
        <v>0.90000000000000013</v>
      </c>
      <c r="G20" s="26">
        <f t="shared" si="2"/>
        <v>1.4400000000000004</v>
      </c>
      <c r="H20" s="26">
        <v>1</v>
      </c>
      <c r="I20" s="26">
        <f t="shared" si="1"/>
        <v>1.4400000000000004</v>
      </c>
      <c r="J20" s="26"/>
    </row>
    <row r="21" spans="1:10">
      <c r="A21" s="23"/>
      <c r="B21" s="39" t="s">
        <v>83</v>
      </c>
      <c r="C21" s="39" t="s">
        <v>1</v>
      </c>
      <c r="D21" s="40">
        <f>18.06+1</f>
        <v>19.059999999999999</v>
      </c>
      <c r="E21" s="40"/>
      <c r="F21" s="40">
        <v>0.85</v>
      </c>
      <c r="G21" s="40">
        <f t="shared" si="2"/>
        <v>16.200999999999997</v>
      </c>
      <c r="H21" s="40">
        <v>1</v>
      </c>
      <c r="I21" s="40">
        <f t="shared" si="1"/>
        <v>16.200999999999997</v>
      </c>
      <c r="J21" s="26"/>
    </row>
    <row r="22" spans="1:10">
      <c r="A22" s="23"/>
      <c r="B22" s="24" t="s">
        <v>81</v>
      </c>
      <c r="C22" s="24" t="s">
        <v>1</v>
      </c>
      <c r="D22" s="26">
        <f>14.67+5</f>
        <v>19.670000000000002</v>
      </c>
      <c r="E22" s="26"/>
      <c r="F22" s="26">
        <f>1.96/2</f>
        <v>0.98</v>
      </c>
      <c r="G22" s="26">
        <f t="shared" si="2"/>
        <v>19.276600000000002</v>
      </c>
      <c r="H22" s="26">
        <v>1</v>
      </c>
      <c r="I22" s="26">
        <f t="shared" si="1"/>
        <v>19.276600000000002</v>
      </c>
      <c r="J22" s="26"/>
    </row>
    <row r="23" spans="1:10">
      <c r="A23" s="23"/>
      <c r="B23" s="24" t="s">
        <v>82</v>
      </c>
      <c r="C23" s="24" t="s">
        <v>1</v>
      </c>
      <c r="D23" s="26">
        <f>5+8.42+1.01</f>
        <v>14.43</v>
      </c>
      <c r="E23" s="26"/>
      <c r="F23" s="26">
        <f>1.96/2</f>
        <v>0.98</v>
      </c>
      <c r="G23" s="26">
        <f t="shared" si="2"/>
        <v>14.141399999999999</v>
      </c>
      <c r="H23" s="26">
        <v>1</v>
      </c>
      <c r="I23" s="26">
        <f t="shared" si="1"/>
        <v>14.141399999999999</v>
      </c>
      <c r="J23" s="26"/>
    </row>
    <row r="24" spans="1:10">
      <c r="A24" s="23"/>
      <c r="B24" s="24" t="s">
        <v>82</v>
      </c>
      <c r="C24" s="24" t="s">
        <v>1</v>
      </c>
      <c r="D24" s="26">
        <v>1.26</v>
      </c>
      <c r="E24" s="26"/>
      <c r="F24" s="26">
        <v>1.96</v>
      </c>
      <c r="G24" s="26">
        <f t="shared" si="2"/>
        <v>2.4695999999999998</v>
      </c>
      <c r="H24" s="26">
        <v>1</v>
      </c>
      <c r="I24" s="26">
        <f t="shared" si="1"/>
        <v>2.4695999999999998</v>
      </c>
      <c r="J24" s="26"/>
    </row>
    <row r="25" spans="1:10">
      <c r="A25" s="23"/>
      <c r="B25" s="30" t="s">
        <v>65</v>
      </c>
      <c r="C25" s="24" t="s">
        <v>1</v>
      </c>
      <c r="D25" s="26"/>
      <c r="E25" s="26"/>
      <c r="F25" s="26"/>
      <c r="G25" s="26"/>
      <c r="H25" s="26"/>
      <c r="I25" s="26"/>
      <c r="J25" s="29">
        <f>SUM(I26:I30)</f>
        <v>51.616999999999997</v>
      </c>
    </row>
    <row r="26" spans="1:10">
      <c r="A26" s="23"/>
      <c r="B26" s="24" t="s">
        <v>69</v>
      </c>
      <c r="C26" s="24" t="s">
        <v>1</v>
      </c>
      <c r="D26" s="26"/>
      <c r="E26" s="26"/>
      <c r="F26" s="26"/>
      <c r="G26" s="26">
        <v>8.11</v>
      </c>
      <c r="H26" s="26">
        <v>1</v>
      </c>
      <c r="I26" s="26">
        <f>G26*H26</f>
        <v>8.11</v>
      </c>
      <c r="J26" s="26"/>
    </row>
    <row r="27" spans="1:10">
      <c r="A27" s="23"/>
      <c r="B27" s="23"/>
      <c r="C27" s="24" t="s">
        <v>1</v>
      </c>
      <c r="D27" s="26">
        <v>11.83</v>
      </c>
      <c r="E27" s="26"/>
      <c r="F27" s="26">
        <v>1.9</v>
      </c>
      <c r="G27" s="26">
        <f>D27*F27</f>
        <v>22.477</v>
      </c>
      <c r="H27" s="26">
        <v>1</v>
      </c>
      <c r="I27" s="26">
        <f>G27*H27</f>
        <v>22.477</v>
      </c>
      <c r="J27" s="26"/>
    </row>
    <row r="28" spans="1:10">
      <c r="A28" s="23"/>
      <c r="B28" s="30" t="s">
        <v>66</v>
      </c>
      <c r="C28" s="24" t="s">
        <v>1</v>
      </c>
      <c r="D28" s="26"/>
      <c r="E28" s="26"/>
      <c r="F28" s="26"/>
      <c r="G28" s="26"/>
      <c r="H28" s="26"/>
      <c r="I28" s="26"/>
      <c r="J28" s="29">
        <f>SUM(I29:I36)</f>
        <v>46.020600000000009</v>
      </c>
    </row>
    <row r="29" spans="1:10">
      <c r="A29" s="23"/>
      <c r="B29" s="23"/>
      <c r="C29" s="24" t="s">
        <v>1</v>
      </c>
      <c r="D29" s="26"/>
      <c r="E29" s="26"/>
      <c r="F29" s="26"/>
      <c r="G29" s="26">
        <v>14.79</v>
      </c>
      <c r="H29" s="26">
        <v>1</v>
      </c>
      <c r="I29" s="26">
        <f t="shared" ref="I29:I36" si="3">G29*H29</f>
        <v>14.79</v>
      </c>
      <c r="J29" s="26"/>
    </row>
    <row r="30" spans="1:10">
      <c r="A30" s="23"/>
      <c r="B30" s="23"/>
      <c r="C30" s="24" t="s">
        <v>1</v>
      </c>
      <c r="D30" s="26"/>
      <c r="E30" s="26"/>
      <c r="F30" s="26"/>
      <c r="G30" s="26">
        <v>6.24</v>
      </c>
      <c r="H30" s="26">
        <v>1</v>
      </c>
      <c r="I30" s="26">
        <f t="shared" si="3"/>
        <v>6.24</v>
      </c>
      <c r="J30" s="26"/>
    </row>
    <row r="31" spans="1:10">
      <c r="A31" s="23"/>
      <c r="B31" s="23"/>
      <c r="C31" s="24" t="s">
        <v>1</v>
      </c>
      <c r="D31" s="26">
        <v>2.0299999999999998</v>
      </c>
      <c r="E31" s="26"/>
      <c r="F31" s="26">
        <v>2.11</v>
      </c>
      <c r="G31" s="26">
        <f t="shared" ref="G31:G36" si="4">D31*F31</f>
        <v>4.2832999999999997</v>
      </c>
      <c r="H31" s="26">
        <v>1</v>
      </c>
      <c r="I31" s="26">
        <f t="shared" si="3"/>
        <v>4.2832999999999997</v>
      </c>
      <c r="J31" s="26"/>
    </row>
    <row r="32" spans="1:10">
      <c r="A32" s="23"/>
      <c r="B32" s="23"/>
      <c r="C32" s="24" t="s">
        <v>1</v>
      </c>
      <c r="D32" s="26">
        <v>3.88</v>
      </c>
      <c r="E32" s="26"/>
      <c r="F32" s="26">
        <v>2.11</v>
      </c>
      <c r="G32" s="26">
        <f t="shared" si="4"/>
        <v>8.1867999999999999</v>
      </c>
      <c r="H32" s="26">
        <v>1</v>
      </c>
      <c r="I32" s="26">
        <f t="shared" si="3"/>
        <v>8.1867999999999999</v>
      </c>
      <c r="J32" s="26"/>
    </row>
    <row r="33" spans="1:10">
      <c r="A33" s="23"/>
      <c r="B33" s="41" t="s">
        <v>84</v>
      </c>
      <c r="C33" s="41" t="s">
        <v>1</v>
      </c>
      <c r="D33" s="42">
        <v>6.18</v>
      </c>
      <c r="E33" s="42"/>
      <c r="F33" s="42">
        <v>0.85</v>
      </c>
      <c r="G33" s="42">
        <f t="shared" si="4"/>
        <v>5.2529999999999992</v>
      </c>
      <c r="H33" s="42">
        <v>1</v>
      </c>
      <c r="I33" s="42">
        <f t="shared" si="3"/>
        <v>5.2529999999999992</v>
      </c>
      <c r="J33" s="26"/>
    </row>
    <row r="34" spans="1:10">
      <c r="A34" s="23"/>
      <c r="B34" s="41"/>
      <c r="C34" s="41" t="s">
        <v>1</v>
      </c>
      <c r="D34" s="42">
        <v>1.03</v>
      </c>
      <c r="E34" s="42"/>
      <c r="F34" s="42">
        <v>0.85</v>
      </c>
      <c r="G34" s="42">
        <f t="shared" si="4"/>
        <v>0.87549999999999994</v>
      </c>
      <c r="H34" s="42">
        <v>1</v>
      </c>
      <c r="I34" s="42">
        <f t="shared" si="3"/>
        <v>0.87549999999999994</v>
      </c>
      <c r="J34" s="26"/>
    </row>
    <row r="35" spans="1:10">
      <c r="A35" s="23"/>
      <c r="B35" s="41"/>
      <c r="C35" s="41"/>
      <c r="D35" s="42">
        <v>2.08</v>
      </c>
      <c r="E35" s="42"/>
      <c r="F35" s="42">
        <v>0.85</v>
      </c>
      <c r="G35" s="42">
        <f t="shared" si="4"/>
        <v>1.768</v>
      </c>
      <c r="H35" s="42">
        <v>1</v>
      </c>
      <c r="I35" s="42">
        <f t="shared" si="3"/>
        <v>1.768</v>
      </c>
      <c r="J35" s="26"/>
    </row>
    <row r="36" spans="1:10">
      <c r="A36" s="23"/>
      <c r="B36" s="41"/>
      <c r="C36" s="41"/>
      <c r="D36" s="42">
        <v>1.7</v>
      </c>
      <c r="E36" s="42"/>
      <c r="F36" s="42">
        <f>0.85+0.51</f>
        <v>1.3599999999999999</v>
      </c>
      <c r="G36" s="42">
        <f t="shared" si="4"/>
        <v>2.3119999999999998</v>
      </c>
      <c r="H36" s="42">
        <v>2</v>
      </c>
      <c r="I36" s="42">
        <f t="shared" si="3"/>
        <v>4.6239999999999997</v>
      </c>
      <c r="J36" s="26"/>
    </row>
    <row r="37" spans="1:10" ht="25.5">
      <c r="A37" s="32"/>
      <c r="B37" s="34" t="s">
        <v>70</v>
      </c>
      <c r="C37" s="32"/>
      <c r="D37" s="36"/>
      <c r="E37" s="36"/>
      <c r="F37" s="36"/>
      <c r="G37" s="36"/>
      <c r="H37" s="36"/>
      <c r="I37" s="36"/>
      <c r="J37" s="37">
        <f>SUM(I38:I88)</f>
        <v>729.17129999999975</v>
      </c>
    </row>
    <row r="38" spans="1:10">
      <c r="A38" s="23"/>
      <c r="B38" s="30" t="s">
        <v>63</v>
      </c>
      <c r="C38" s="24" t="s">
        <v>1</v>
      </c>
      <c r="D38" s="26"/>
      <c r="E38" s="26"/>
      <c r="F38" s="26"/>
      <c r="G38" s="26"/>
      <c r="H38" s="26"/>
      <c r="I38" s="26"/>
      <c r="J38" s="29">
        <f>SUM(I39:I54)</f>
        <v>262.32499999999993</v>
      </c>
    </row>
    <row r="39" spans="1:10">
      <c r="A39" s="23"/>
      <c r="B39" s="23"/>
      <c r="C39" s="24" t="s">
        <v>1</v>
      </c>
      <c r="D39" s="26"/>
      <c r="E39" s="26"/>
      <c r="F39" s="26"/>
      <c r="G39" s="26">
        <v>318.74</v>
      </c>
      <c r="H39" s="26">
        <v>1</v>
      </c>
      <c r="I39" s="26">
        <f t="shared" ref="I39:I54" si="5">G39*H39</f>
        <v>318.74</v>
      </c>
      <c r="J39" s="26"/>
    </row>
    <row r="40" spans="1:10">
      <c r="A40" s="23"/>
      <c r="B40" s="24" t="s">
        <v>67</v>
      </c>
      <c r="C40" s="24" t="s">
        <v>1</v>
      </c>
      <c r="D40" s="26">
        <v>5.74</v>
      </c>
      <c r="E40" s="26"/>
      <c r="F40" s="26">
        <v>1</v>
      </c>
      <c r="G40" s="26">
        <f>D40*F40</f>
        <v>5.74</v>
      </c>
      <c r="H40" s="26">
        <v>1</v>
      </c>
      <c r="I40" s="26">
        <f t="shared" si="5"/>
        <v>5.74</v>
      </c>
      <c r="J40" s="26"/>
    </row>
    <row r="41" spans="1:10">
      <c r="A41" s="23"/>
      <c r="B41" s="24" t="s">
        <v>71</v>
      </c>
      <c r="C41" s="24" t="s">
        <v>1</v>
      </c>
      <c r="D41" s="26"/>
      <c r="E41" s="26"/>
      <c r="F41" s="26"/>
      <c r="G41" s="26">
        <v>1.78</v>
      </c>
      <c r="H41" s="26">
        <v>1</v>
      </c>
      <c r="I41" s="26">
        <f t="shared" si="5"/>
        <v>1.78</v>
      </c>
      <c r="J41" s="26"/>
    </row>
    <row r="42" spans="1:10">
      <c r="A42" s="23"/>
      <c r="B42" s="23"/>
      <c r="C42" s="24" t="s">
        <v>1</v>
      </c>
      <c r="D42" s="26">
        <v>0.32</v>
      </c>
      <c r="E42" s="26"/>
      <c r="F42" s="26">
        <v>3.4</v>
      </c>
      <c r="G42" s="26">
        <f>D42*F42</f>
        <v>1.0880000000000001</v>
      </c>
      <c r="H42" s="26">
        <v>1</v>
      </c>
      <c r="I42" s="26">
        <f t="shared" si="5"/>
        <v>1.0880000000000001</v>
      </c>
      <c r="J42" s="26"/>
    </row>
    <row r="43" spans="1:10">
      <c r="A43" s="23"/>
      <c r="B43" s="24" t="s">
        <v>72</v>
      </c>
      <c r="C43" s="24" t="s">
        <v>1</v>
      </c>
      <c r="D43" s="26">
        <v>-0.6</v>
      </c>
      <c r="E43" s="26"/>
      <c r="F43" s="26">
        <v>1.2</v>
      </c>
      <c r="G43" s="26">
        <f>D43*F43</f>
        <v>-0.72</v>
      </c>
      <c r="H43" s="26">
        <v>3</v>
      </c>
      <c r="I43" s="26">
        <f t="shared" si="5"/>
        <v>-2.16</v>
      </c>
      <c r="J43" s="26"/>
    </row>
    <row r="44" spans="1:10">
      <c r="A44" s="23"/>
      <c r="B44" s="23"/>
      <c r="C44" s="24" t="s">
        <v>1</v>
      </c>
      <c r="D44" s="26">
        <v>-0.6</v>
      </c>
      <c r="E44" s="26"/>
      <c r="F44" s="26">
        <v>0.6</v>
      </c>
      <c r="G44" s="26">
        <f t="shared" ref="G44:G54" si="6">D44*F44</f>
        <v>-0.36</v>
      </c>
      <c r="H44" s="26">
        <v>5</v>
      </c>
      <c r="I44" s="26">
        <f t="shared" si="5"/>
        <v>-1.7999999999999998</v>
      </c>
      <c r="J44" s="26"/>
    </row>
    <row r="45" spans="1:10">
      <c r="A45" s="23"/>
      <c r="B45" s="23"/>
      <c r="C45" s="24" t="s">
        <v>1</v>
      </c>
      <c r="D45" s="26">
        <v>-0.6</v>
      </c>
      <c r="E45" s="26"/>
      <c r="F45" s="26">
        <v>1.35</v>
      </c>
      <c r="G45" s="26">
        <f t="shared" si="6"/>
        <v>-0.81</v>
      </c>
      <c r="H45" s="26">
        <v>3</v>
      </c>
      <c r="I45" s="26">
        <f t="shared" si="5"/>
        <v>-2.4300000000000002</v>
      </c>
      <c r="J45" s="26"/>
    </row>
    <row r="46" spans="1:10">
      <c r="A46" s="23"/>
      <c r="B46" s="23"/>
      <c r="C46" s="24" t="s">
        <v>1</v>
      </c>
      <c r="D46" s="26">
        <v>-0.9</v>
      </c>
      <c r="E46" s="26"/>
      <c r="F46" s="26">
        <v>2</v>
      </c>
      <c r="G46" s="26">
        <f t="shared" si="6"/>
        <v>-1.8</v>
      </c>
      <c r="H46" s="26">
        <v>1</v>
      </c>
      <c r="I46" s="26">
        <f t="shared" si="5"/>
        <v>-1.8</v>
      </c>
      <c r="J46" s="26"/>
    </row>
    <row r="47" spans="1:10">
      <c r="A47" s="23"/>
      <c r="B47" s="23"/>
      <c r="C47" s="24" t="s">
        <v>1</v>
      </c>
      <c r="D47" s="26">
        <v>-1.2</v>
      </c>
      <c r="E47" s="26"/>
      <c r="F47" s="26">
        <v>2.0499999999999998</v>
      </c>
      <c r="G47" s="26">
        <f t="shared" si="6"/>
        <v>-2.4599999999999995</v>
      </c>
      <c r="H47" s="26">
        <v>3</v>
      </c>
      <c r="I47" s="26">
        <f t="shared" si="5"/>
        <v>-7.379999999999999</v>
      </c>
      <c r="J47" s="26"/>
    </row>
    <row r="48" spans="1:10">
      <c r="A48" s="23"/>
      <c r="B48" s="23"/>
      <c r="C48" s="24" t="s">
        <v>1</v>
      </c>
      <c r="D48" s="26">
        <v>-1.25</v>
      </c>
      <c r="E48" s="26"/>
      <c r="F48" s="26">
        <v>1.6</v>
      </c>
      <c r="G48" s="26">
        <f t="shared" si="6"/>
        <v>-2</v>
      </c>
      <c r="H48" s="26">
        <v>4</v>
      </c>
      <c r="I48" s="26">
        <f t="shared" si="5"/>
        <v>-8</v>
      </c>
      <c r="J48" s="26"/>
    </row>
    <row r="49" spans="1:10">
      <c r="A49" s="23"/>
      <c r="B49" s="23"/>
      <c r="C49" s="24" t="s">
        <v>1</v>
      </c>
      <c r="D49" s="26">
        <v>-0.65</v>
      </c>
      <c r="E49" s="26"/>
      <c r="F49" s="26">
        <v>1.4</v>
      </c>
      <c r="G49" s="26">
        <f t="shared" si="6"/>
        <v>-0.90999999999999992</v>
      </c>
      <c r="H49" s="26">
        <v>21</v>
      </c>
      <c r="I49" s="26">
        <f t="shared" si="5"/>
        <v>-19.11</v>
      </c>
      <c r="J49" s="26"/>
    </row>
    <row r="50" spans="1:10">
      <c r="A50" s="23"/>
      <c r="B50" s="23"/>
      <c r="C50" s="24" t="s">
        <v>1</v>
      </c>
      <c r="D50" s="26">
        <v>-2.7</v>
      </c>
      <c r="E50" s="26"/>
      <c r="F50" s="26">
        <v>2</v>
      </c>
      <c r="G50" s="26">
        <f t="shared" si="6"/>
        <v>-5.4</v>
      </c>
      <c r="H50" s="26">
        <v>2</v>
      </c>
      <c r="I50" s="26">
        <f t="shared" si="5"/>
        <v>-10.8</v>
      </c>
      <c r="J50" s="26"/>
    </row>
    <row r="51" spans="1:10">
      <c r="A51" s="23"/>
      <c r="B51" s="23"/>
      <c r="C51" s="24" t="s">
        <v>1</v>
      </c>
      <c r="D51" s="26">
        <v>-0.7</v>
      </c>
      <c r="E51" s="26"/>
      <c r="F51" s="26">
        <v>1.4</v>
      </c>
      <c r="G51" s="26">
        <f t="shared" si="6"/>
        <v>-0.97999999999999987</v>
      </c>
      <c r="H51" s="26">
        <f>24+9</f>
        <v>33</v>
      </c>
      <c r="I51" s="26">
        <f t="shared" si="5"/>
        <v>-32.339999999999996</v>
      </c>
      <c r="J51" s="26"/>
    </row>
    <row r="52" spans="1:10">
      <c r="A52" s="23"/>
      <c r="B52" s="23"/>
      <c r="C52" s="24" t="s">
        <v>1</v>
      </c>
      <c r="D52" s="26">
        <v>-2.7</v>
      </c>
      <c r="E52" s="26"/>
      <c r="F52" s="26">
        <v>2.1</v>
      </c>
      <c r="G52" s="26">
        <f t="shared" si="6"/>
        <v>-5.6700000000000008</v>
      </c>
      <c r="H52" s="26">
        <v>1</v>
      </c>
      <c r="I52" s="26">
        <f t="shared" si="5"/>
        <v>-5.6700000000000008</v>
      </c>
      <c r="J52" s="26"/>
    </row>
    <row r="53" spans="1:10">
      <c r="A53" s="23"/>
      <c r="B53" s="23"/>
      <c r="C53" s="24" t="s">
        <v>1</v>
      </c>
      <c r="D53" s="26">
        <v>-0.7</v>
      </c>
      <c r="E53" s="26"/>
      <c r="F53" s="26">
        <v>0.55000000000000004</v>
      </c>
      <c r="G53" s="26">
        <f t="shared" si="6"/>
        <v>-0.38500000000000001</v>
      </c>
      <c r="H53" s="26">
        <v>3</v>
      </c>
      <c r="I53" s="26">
        <f t="shared" si="5"/>
        <v>-1.155</v>
      </c>
      <c r="J53" s="26"/>
    </row>
    <row r="54" spans="1:10">
      <c r="A54" s="23"/>
      <c r="B54" s="24" t="s">
        <v>87</v>
      </c>
      <c r="C54" s="24" t="s">
        <v>1</v>
      </c>
      <c r="D54" s="26">
        <v>39.46</v>
      </c>
      <c r="E54" s="26"/>
      <c r="F54" s="26">
        <v>0.7</v>
      </c>
      <c r="G54" s="26">
        <f t="shared" si="6"/>
        <v>27.622</v>
      </c>
      <c r="H54" s="26">
        <v>1</v>
      </c>
      <c r="I54" s="26">
        <f t="shared" si="5"/>
        <v>27.622</v>
      </c>
      <c r="J54" s="26"/>
    </row>
    <row r="55" spans="1:10">
      <c r="A55" s="23"/>
      <c r="B55" s="30" t="s">
        <v>64</v>
      </c>
      <c r="C55" s="24" t="s">
        <v>1</v>
      </c>
      <c r="D55" s="26"/>
      <c r="E55" s="26"/>
      <c r="F55" s="26"/>
      <c r="G55" s="26"/>
      <c r="H55" s="26"/>
      <c r="I55" s="26"/>
      <c r="J55" s="29">
        <f>SUM(I56:I69)</f>
        <v>276.69119999999992</v>
      </c>
    </row>
    <row r="56" spans="1:10">
      <c r="A56" s="23"/>
      <c r="B56" s="23"/>
      <c r="C56" s="24" t="s">
        <v>1</v>
      </c>
      <c r="D56" s="26"/>
      <c r="E56" s="26"/>
      <c r="F56" s="26"/>
      <c r="G56" s="26">
        <v>315.25</v>
      </c>
      <c r="H56" s="26">
        <v>1</v>
      </c>
      <c r="I56" s="26">
        <f t="shared" ref="I56:I69" si="7">G56*H56</f>
        <v>315.25</v>
      </c>
      <c r="J56" s="26"/>
    </row>
    <row r="57" spans="1:10">
      <c r="A57" s="23"/>
      <c r="B57" s="24" t="s">
        <v>73</v>
      </c>
      <c r="C57" s="24" t="s">
        <v>1</v>
      </c>
      <c r="D57" s="26">
        <v>1.54</v>
      </c>
      <c r="E57" s="26"/>
      <c r="F57" s="26">
        <f>1.95-1.55</f>
        <v>0.39999999999999991</v>
      </c>
      <c r="G57" s="26">
        <f>D57*F57</f>
        <v>0.61599999999999988</v>
      </c>
      <c r="H57" s="26">
        <v>1</v>
      </c>
      <c r="I57" s="26">
        <f t="shared" si="7"/>
        <v>0.61599999999999988</v>
      </c>
      <c r="J57" s="26"/>
    </row>
    <row r="58" spans="1:10">
      <c r="A58" s="23"/>
      <c r="B58" s="24" t="s">
        <v>68</v>
      </c>
      <c r="C58" s="24" t="s">
        <v>1</v>
      </c>
      <c r="D58" s="26">
        <v>1.6</v>
      </c>
      <c r="E58" s="26"/>
      <c r="F58" s="26">
        <f>2.85-1.95</f>
        <v>0.90000000000000013</v>
      </c>
      <c r="G58" s="26">
        <f>D58*F58</f>
        <v>1.4400000000000004</v>
      </c>
      <c r="H58" s="26">
        <v>1</v>
      </c>
      <c r="I58" s="26">
        <f t="shared" si="7"/>
        <v>1.4400000000000004</v>
      </c>
      <c r="J58" s="26"/>
    </row>
    <row r="59" spans="1:10">
      <c r="A59" s="23"/>
      <c r="B59" s="24" t="s">
        <v>74</v>
      </c>
      <c r="C59" s="24" t="s">
        <v>1</v>
      </c>
      <c r="D59" s="26">
        <v>1.54</v>
      </c>
      <c r="E59" s="26"/>
      <c r="F59" s="26">
        <v>3.49</v>
      </c>
      <c r="G59" s="26">
        <f>D59*F59</f>
        <v>5.3746</v>
      </c>
      <c r="H59" s="26">
        <v>2</v>
      </c>
      <c r="I59" s="26">
        <f t="shared" si="7"/>
        <v>10.7492</v>
      </c>
      <c r="J59" s="26"/>
    </row>
    <row r="60" spans="1:10">
      <c r="A60" s="23"/>
      <c r="B60" s="24" t="s">
        <v>75</v>
      </c>
      <c r="C60" s="24" t="s">
        <v>1</v>
      </c>
      <c r="D60" s="26"/>
      <c r="E60" s="26"/>
      <c r="F60" s="26"/>
      <c r="G60" s="26">
        <v>4</v>
      </c>
      <c r="H60" s="26">
        <v>1</v>
      </c>
      <c r="I60" s="26">
        <f t="shared" si="7"/>
        <v>4</v>
      </c>
      <c r="J60" s="26"/>
    </row>
    <row r="61" spans="1:10">
      <c r="A61" s="23"/>
      <c r="B61" s="24" t="s">
        <v>72</v>
      </c>
      <c r="C61" s="24" t="s">
        <v>1</v>
      </c>
      <c r="D61" s="26">
        <v>-1.2</v>
      </c>
      <c r="E61" s="26"/>
      <c r="F61" s="26">
        <v>1.2</v>
      </c>
      <c r="G61" s="26">
        <f t="shared" ref="G61:G69" si="8">D61*F61</f>
        <v>-1.44</v>
      </c>
      <c r="H61" s="26">
        <v>8</v>
      </c>
      <c r="I61" s="26">
        <f t="shared" si="7"/>
        <v>-11.52</v>
      </c>
      <c r="J61" s="26"/>
    </row>
    <row r="62" spans="1:10">
      <c r="A62" s="23"/>
      <c r="B62" s="23"/>
      <c r="C62" s="24" t="s">
        <v>1</v>
      </c>
      <c r="D62" s="26">
        <v>-1.1499999999999999</v>
      </c>
      <c r="E62" s="26"/>
      <c r="F62" s="26">
        <v>2.1</v>
      </c>
      <c r="G62" s="26">
        <f t="shared" si="8"/>
        <v>-2.415</v>
      </c>
      <c r="H62" s="26">
        <v>1</v>
      </c>
      <c r="I62" s="26">
        <f t="shared" si="7"/>
        <v>-2.415</v>
      </c>
      <c r="J62" s="26"/>
    </row>
    <row r="63" spans="1:10">
      <c r="A63" s="23"/>
      <c r="B63" s="23"/>
      <c r="C63" s="24" t="s">
        <v>1</v>
      </c>
      <c r="D63" s="26">
        <v>-1.3</v>
      </c>
      <c r="E63" s="26"/>
      <c r="F63" s="26">
        <v>1.6</v>
      </c>
      <c r="G63" s="26">
        <f t="shared" si="8"/>
        <v>-2.08</v>
      </c>
      <c r="H63" s="26">
        <v>10</v>
      </c>
      <c r="I63" s="26">
        <f t="shared" si="7"/>
        <v>-20.8</v>
      </c>
      <c r="J63" s="26"/>
    </row>
    <row r="64" spans="1:10">
      <c r="A64" s="23"/>
      <c r="B64" s="23"/>
      <c r="C64" s="24" t="s">
        <v>1</v>
      </c>
      <c r="D64" s="26">
        <v>-0.7</v>
      </c>
      <c r="E64" s="26"/>
      <c r="F64" s="26">
        <v>2.5</v>
      </c>
      <c r="G64" s="26">
        <f t="shared" si="8"/>
        <v>-1.75</v>
      </c>
      <c r="H64" s="26">
        <v>11</v>
      </c>
      <c r="I64" s="26">
        <f t="shared" si="7"/>
        <v>-19.25</v>
      </c>
      <c r="J64" s="26"/>
    </row>
    <row r="65" spans="1:10">
      <c r="A65" s="23"/>
      <c r="B65" s="23"/>
      <c r="C65" s="24" t="s">
        <v>1</v>
      </c>
      <c r="D65" s="26">
        <v>-1.3</v>
      </c>
      <c r="E65" s="26"/>
      <c r="F65" s="26">
        <v>2</v>
      </c>
      <c r="G65" s="26">
        <f t="shared" si="8"/>
        <v>-2.6</v>
      </c>
      <c r="H65" s="26">
        <v>1</v>
      </c>
      <c r="I65" s="26">
        <f t="shared" si="7"/>
        <v>-2.6</v>
      </c>
      <c r="J65" s="26"/>
    </row>
    <row r="66" spans="1:10">
      <c r="A66" s="23"/>
      <c r="B66" s="23"/>
      <c r="C66" s="24" t="s">
        <v>1</v>
      </c>
      <c r="D66" s="26">
        <v>-2.79</v>
      </c>
      <c r="E66" s="26"/>
      <c r="F66" s="26">
        <v>2.5</v>
      </c>
      <c r="G66" s="26">
        <f t="shared" si="8"/>
        <v>-6.9749999999999996</v>
      </c>
      <c r="H66" s="26">
        <v>1</v>
      </c>
      <c r="I66" s="26">
        <f t="shared" si="7"/>
        <v>-6.9749999999999996</v>
      </c>
      <c r="J66" s="26"/>
    </row>
    <row r="67" spans="1:10">
      <c r="A67" s="23"/>
      <c r="B67" s="23"/>
      <c r="C67" s="24" t="s">
        <v>1</v>
      </c>
      <c r="D67" s="26">
        <v>-1.3</v>
      </c>
      <c r="E67" s="26"/>
      <c r="F67" s="26">
        <v>1.5</v>
      </c>
      <c r="G67" s="26">
        <f t="shared" si="8"/>
        <v>-1.9500000000000002</v>
      </c>
      <c r="H67" s="26">
        <v>8</v>
      </c>
      <c r="I67" s="26">
        <f t="shared" si="7"/>
        <v>-15.600000000000001</v>
      </c>
      <c r="J67" s="26"/>
    </row>
    <row r="68" spans="1:10">
      <c r="A68" s="23"/>
      <c r="B68" s="23"/>
      <c r="C68" s="24" t="s">
        <v>1</v>
      </c>
      <c r="D68" s="26">
        <v>-2</v>
      </c>
      <c r="E68" s="26"/>
      <c r="F68" s="26">
        <v>1.5</v>
      </c>
      <c r="G68" s="26">
        <f t="shared" si="8"/>
        <v>-3</v>
      </c>
      <c r="H68" s="26">
        <v>1</v>
      </c>
      <c r="I68" s="26">
        <f t="shared" si="7"/>
        <v>-3</v>
      </c>
      <c r="J68" s="26"/>
    </row>
    <row r="69" spans="1:10">
      <c r="A69" s="23"/>
      <c r="B69" s="24" t="s">
        <v>87</v>
      </c>
      <c r="C69" s="24" t="s">
        <v>1</v>
      </c>
      <c r="D69" s="26">
        <v>38.28</v>
      </c>
      <c r="E69" s="26"/>
      <c r="F69" s="26">
        <v>0.7</v>
      </c>
      <c r="G69" s="26">
        <f t="shared" si="8"/>
        <v>26.795999999999999</v>
      </c>
      <c r="H69" s="26">
        <v>1</v>
      </c>
      <c r="I69" s="26">
        <f t="shared" si="7"/>
        <v>26.795999999999999</v>
      </c>
      <c r="J69" s="26"/>
    </row>
    <row r="70" spans="1:10">
      <c r="A70" s="23"/>
      <c r="B70" s="30" t="s">
        <v>65</v>
      </c>
      <c r="C70" s="24" t="s">
        <v>1</v>
      </c>
      <c r="D70" s="26"/>
      <c r="E70" s="26"/>
      <c r="F70" s="26"/>
      <c r="G70" s="26"/>
      <c r="H70" s="26"/>
      <c r="I70" s="26"/>
      <c r="J70" s="29">
        <f>SUM(I71:I77)</f>
        <v>92.318500000000014</v>
      </c>
    </row>
    <row r="71" spans="1:10">
      <c r="A71" s="23"/>
      <c r="C71" s="24" t="s">
        <v>1</v>
      </c>
      <c r="D71" s="26"/>
      <c r="E71" s="26"/>
      <c r="F71" s="26"/>
      <c r="G71" s="26">
        <v>100.89</v>
      </c>
      <c r="H71" s="26">
        <v>1</v>
      </c>
      <c r="I71" s="26">
        <f t="shared" ref="I71:I77" si="9">G71*H71</f>
        <v>100.89</v>
      </c>
      <c r="J71" s="26"/>
    </row>
    <row r="72" spans="1:10">
      <c r="A72" s="23"/>
      <c r="B72" s="24" t="s">
        <v>72</v>
      </c>
      <c r="C72" s="24" t="s">
        <v>1</v>
      </c>
      <c r="D72" s="26">
        <v>-1.1499999999999999</v>
      </c>
      <c r="E72" s="26"/>
      <c r="F72" s="26">
        <v>0.6</v>
      </c>
      <c r="G72" s="26">
        <f t="shared" ref="G72:G77" si="10">D72*F72</f>
        <v>-0.69</v>
      </c>
      <c r="H72" s="26">
        <v>1</v>
      </c>
      <c r="I72" s="26">
        <f t="shared" si="9"/>
        <v>-0.69</v>
      </c>
      <c r="J72" s="26"/>
    </row>
    <row r="73" spans="1:10">
      <c r="A73" s="23"/>
      <c r="B73" s="23"/>
      <c r="C73" s="24" t="s">
        <v>1</v>
      </c>
      <c r="D73" s="26">
        <v>-1.2</v>
      </c>
      <c r="E73" s="26"/>
      <c r="F73" s="26">
        <v>1.2</v>
      </c>
      <c r="G73" s="26">
        <f t="shared" si="10"/>
        <v>-1.44</v>
      </c>
      <c r="H73" s="26">
        <v>1</v>
      </c>
      <c r="I73" s="26">
        <f t="shared" si="9"/>
        <v>-1.44</v>
      </c>
      <c r="J73" s="26"/>
    </row>
    <row r="74" spans="1:10">
      <c r="A74" s="23"/>
      <c r="B74" s="23"/>
      <c r="C74" s="24" t="s">
        <v>1</v>
      </c>
      <c r="D74" s="26">
        <v>-1.4</v>
      </c>
      <c r="E74" s="26"/>
      <c r="F74" s="26">
        <v>1.6</v>
      </c>
      <c r="G74" s="26">
        <f t="shared" si="10"/>
        <v>-2.2399999999999998</v>
      </c>
      <c r="H74" s="26">
        <v>2</v>
      </c>
      <c r="I74" s="26">
        <f t="shared" si="9"/>
        <v>-4.4799999999999995</v>
      </c>
      <c r="J74" s="26"/>
    </row>
    <row r="75" spans="1:10">
      <c r="A75" s="23"/>
      <c r="B75" s="23"/>
      <c r="C75" s="24" t="s">
        <v>1</v>
      </c>
      <c r="D75" s="26">
        <v>-1.8</v>
      </c>
      <c r="E75" s="26"/>
      <c r="F75" s="26">
        <v>2.2000000000000002</v>
      </c>
      <c r="G75" s="26">
        <f t="shared" si="10"/>
        <v>-3.9600000000000004</v>
      </c>
      <c r="H75" s="26">
        <v>1</v>
      </c>
      <c r="I75" s="26">
        <f t="shared" si="9"/>
        <v>-3.9600000000000004</v>
      </c>
      <c r="J75" s="26"/>
    </row>
    <row r="76" spans="1:10">
      <c r="A76" s="23"/>
      <c r="B76" s="23"/>
      <c r="C76" s="24" t="s">
        <v>1</v>
      </c>
      <c r="D76" s="26">
        <v>-0.65</v>
      </c>
      <c r="E76" s="26"/>
      <c r="F76" s="26">
        <v>1.35</v>
      </c>
      <c r="G76" s="26">
        <f t="shared" si="10"/>
        <v>-0.87750000000000006</v>
      </c>
      <c r="H76" s="26">
        <v>7</v>
      </c>
      <c r="I76" s="26">
        <f t="shared" si="9"/>
        <v>-6.1425000000000001</v>
      </c>
      <c r="J76" s="26"/>
    </row>
    <row r="77" spans="1:10">
      <c r="A77" s="23"/>
      <c r="B77" s="24" t="s">
        <v>87</v>
      </c>
      <c r="C77" s="24" t="s">
        <v>1</v>
      </c>
      <c r="D77" s="26">
        <v>11.63</v>
      </c>
      <c r="E77" s="26"/>
      <c r="F77" s="26">
        <v>0.7</v>
      </c>
      <c r="G77" s="26">
        <f t="shared" si="10"/>
        <v>8.141</v>
      </c>
      <c r="H77" s="26">
        <v>1</v>
      </c>
      <c r="I77" s="26">
        <f t="shared" si="9"/>
        <v>8.141</v>
      </c>
      <c r="J77" s="26"/>
    </row>
    <row r="78" spans="1:10">
      <c r="A78" s="23"/>
      <c r="B78" s="30" t="s">
        <v>66</v>
      </c>
      <c r="C78" s="24" t="s">
        <v>1</v>
      </c>
      <c r="D78" s="26"/>
      <c r="E78" s="26"/>
      <c r="F78" s="26"/>
      <c r="G78" s="26"/>
      <c r="H78" s="26"/>
      <c r="I78" s="26"/>
      <c r="J78" s="29">
        <f>SUM(I79:I88)</f>
        <v>97.836600000000033</v>
      </c>
    </row>
    <row r="79" spans="1:10">
      <c r="A79" s="23"/>
      <c r="B79" s="23"/>
      <c r="C79" s="24" t="s">
        <v>1</v>
      </c>
      <c r="D79" s="26"/>
      <c r="E79" s="26"/>
      <c r="F79" s="26"/>
      <c r="G79" s="26">
        <v>97</v>
      </c>
      <c r="H79" s="26">
        <v>1</v>
      </c>
      <c r="I79" s="26">
        <f t="shared" ref="I79:I88" si="11">G79*H79</f>
        <v>97</v>
      </c>
      <c r="J79" s="26"/>
    </row>
    <row r="80" spans="1:10">
      <c r="A80" s="23"/>
      <c r="B80" s="24" t="s">
        <v>71</v>
      </c>
      <c r="C80" s="24" t="s">
        <v>1</v>
      </c>
      <c r="D80" s="26"/>
      <c r="E80" s="26"/>
      <c r="F80" s="26"/>
      <c r="G80" s="26">
        <v>2.68</v>
      </c>
      <c r="H80" s="26">
        <v>1</v>
      </c>
      <c r="I80" s="26">
        <f t="shared" si="11"/>
        <v>2.68</v>
      </c>
      <c r="J80" s="26"/>
    </row>
    <row r="81" spans="1:12">
      <c r="A81" s="23"/>
      <c r="B81" s="24" t="s">
        <v>76</v>
      </c>
      <c r="C81" s="24" t="s">
        <v>1</v>
      </c>
      <c r="D81" s="26">
        <v>0.56000000000000005</v>
      </c>
      <c r="E81" s="26"/>
      <c r="F81" s="26">
        <v>3.11</v>
      </c>
      <c r="G81" s="26">
        <f t="shared" ref="G81:G88" si="12">D81*F81</f>
        <v>1.7416</v>
      </c>
      <c r="H81" s="26">
        <v>6</v>
      </c>
      <c r="I81" s="26">
        <f t="shared" si="11"/>
        <v>10.4496</v>
      </c>
      <c r="J81" s="26"/>
    </row>
    <row r="82" spans="1:12">
      <c r="A82" s="23"/>
      <c r="B82" s="24" t="s">
        <v>72</v>
      </c>
      <c r="C82" s="24" t="s">
        <v>1</v>
      </c>
      <c r="D82" s="26">
        <v>-0.6</v>
      </c>
      <c r="E82" s="26"/>
      <c r="F82" s="26">
        <v>1.1000000000000001</v>
      </c>
      <c r="G82" s="26">
        <f t="shared" si="12"/>
        <v>-0.66</v>
      </c>
      <c r="H82" s="26">
        <v>2</v>
      </c>
      <c r="I82" s="26">
        <f t="shared" si="11"/>
        <v>-1.32</v>
      </c>
      <c r="J82" s="26"/>
    </row>
    <row r="83" spans="1:12">
      <c r="A83" s="23"/>
      <c r="B83" s="23"/>
      <c r="C83" s="24" t="s">
        <v>1</v>
      </c>
      <c r="D83" s="26">
        <v>-1.5</v>
      </c>
      <c r="E83" s="26"/>
      <c r="F83" s="26">
        <v>1.6</v>
      </c>
      <c r="G83" s="26">
        <f t="shared" si="12"/>
        <v>-2.4000000000000004</v>
      </c>
      <c r="H83" s="26">
        <v>2</v>
      </c>
      <c r="I83" s="26">
        <f t="shared" si="11"/>
        <v>-4.8000000000000007</v>
      </c>
      <c r="J83" s="26"/>
    </row>
    <row r="84" spans="1:12">
      <c r="A84" s="23"/>
      <c r="B84" s="23"/>
      <c r="C84" s="24" t="s">
        <v>1</v>
      </c>
      <c r="D84" s="26">
        <v>-1.6</v>
      </c>
      <c r="E84" s="26"/>
      <c r="F84" s="26">
        <v>2.6</v>
      </c>
      <c r="G84" s="26">
        <f t="shared" si="12"/>
        <v>-4.16</v>
      </c>
      <c r="H84" s="26">
        <v>1</v>
      </c>
      <c r="I84" s="26">
        <f t="shared" si="11"/>
        <v>-4.16</v>
      </c>
      <c r="J84" s="26"/>
    </row>
    <row r="85" spans="1:12">
      <c r="A85" s="23"/>
      <c r="B85" s="23"/>
      <c r="C85" s="24" t="s">
        <v>1</v>
      </c>
      <c r="D85" s="26">
        <v>-1.25</v>
      </c>
      <c r="E85" s="26"/>
      <c r="F85" s="26">
        <v>1.6</v>
      </c>
      <c r="G85" s="26">
        <f t="shared" si="12"/>
        <v>-2</v>
      </c>
      <c r="H85" s="26">
        <v>2</v>
      </c>
      <c r="I85" s="26">
        <f t="shared" si="11"/>
        <v>-4</v>
      </c>
      <c r="J85" s="26"/>
    </row>
    <row r="86" spans="1:12">
      <c r="A86" s="23"/>
      <c r="B86" s="23"/>
      <c r="C86" s="24" t="s">
        <v>1</v>
      </c>
      <c r="D86" s="26">
        <v>-1.4</v>
      </c>
      <c r="E86" s="26"/>
      <c r="F86" s="26">
        <v>1.5</v>
      </c>
      <c r="G86" s="26">
        <f t="shared" si="12"/>
        <v>-2.0999999999999996</v>
      </c>
      <c r="H86" s="26">
        <v>2</v>
      </c>
      <c r="I86" s="26">
        <f t="shared" si="11"/>
        <v>-4.1999999999999993</v>
      </c>
      <c r="J86" s="26"/>
    </row>
    <row r="87" spans="1:12">
      <c r="A87" s="23"/>
      <c r="B87" s="23"/>
      <c r="C87" s="24" t="s">
        <v>1</v>
      </c>
      <c r="D87" s="26">
        <v>-1.3</v>
      </c>
      <c r="E87" s="26"/>
      <c r="F87" s="26">
        <v>2.2999999999999998</v>
      </c>
      <c r="G87" s="26">
        <f t="shared" si="12"/>
        <v>-2.9899999999999998</v>
      </c>
      <c r="H87" s="26">
        <v>1</v>
      </c>
      <c r="I87" s="26">
        <f t="shared" si="11"/>
        <v>-2.9899999999999998</v>
      </c>
      <c r="J87" s="26"/>
    </row>
    <row r="88" spans="1:12">
      <c r="A88" s="23"/>
      <c r="B88" s="24" t="s">
        <v>87</v>
      </c>
      <c r="C88" s="24" t="s">
        <v>1</v>
      </c>
      <c r="D88" s="26">
        <f>11.93+1.18</f>
        <v>13.11</v>
      </c>
      <c r="E88" s="26"/>
      <c r="F88" s="26">
        <v>0.7</v>
      </c>
      <c r="G88" s="26">
        <f t="shared" si="12"/>
        <v>9.1769999999999996</v>
      </c>
      <c r="H88" s="26">
        <v>1</v>
      </c>
      <c r="I88" s="26">
        <f t="shared" si="11"/>
        <v>9.1769999999999996</v>
      </c>
      <c r="J88" s="26"/>
    </row>
    <row r="89" spans="1:12">
      <c r="A89" s="23"/>
      <c r="B89" s="23"/>
      <c r="C89" s="24"/>
      <c r="D89" s="26"/>
      <c r="E89" s="26"/>
      <c r="F89" s="26"/>
      <c r="G89" s="26"/>
      <c r="H89" s="26"/>
      <c r="I89" s="26"/>
      <c r="J89" s="26"/>
    </row>
    <row r="90" spans="1:12" ht="25.5">
      <c r="A90" s="32"/>
      <c r="B90" s="34" t="s">
        <v>80</v>
      </c>
      <c r="C90" s="32"/>
      <c r="D90" s="36"/>
      <c r="E90" s="36"/>
      <c r="F90" s="36"/>
      <c r="G90" s="36"/>
      <c r="H90" s="36"/>
      <c r="I90" s="36"/>
      <c r="J90" s="37">
        <f>SUM(I91:I153)</f>
        <v>729.17129999999975</v>
      </c>
      <c r="L90" s="7" t="s">
        <v>78</v>
      </c>
    </row>
    <row r="91" spans="1:12">
      <c r="A91" s="23"/>
      <c r="B91" s="30" t="s">
        <v>63</v>
      </c>
      <c r="C91" s="24" t="s">
        <v>1</v>
      </c>
      <c r="D91" s="26"/>
      <c r="E91" s="26"/>
      <c r="F91" s="26"/>
      <c r="G91" s="26"/>
      <c r="H91" s="26"/>
      <c r="I91" s="26"/>
      <c r="J91" s="29">
        <f>SUM(I92:I110)</f>
        <v>262.32499999999993</v>
      </c>
    </row>
    <row r="92" spans="1:12">
      <c r="A92" s="23"/>
      <c r="B92" s="23"/>
      <c r="C92" s="24" t="s">
        <v>1</v>
      </c>
      <c r="D92" s="26"/>
      <c r="E92" s="26"/>
      <c r="F92" s="26"/>
      <c r="G92" s="26">
        <v>318.74</v>
      </c>
      <c r="H92" s="26">
        <v>1</v>
      </c>
      <c r="I92" s="26">
        <f t="shared" ref="I92:I106" si="13">G92*H92</f>
        <v>318.74</v>
      </c>
      <c r="J92" s="26"/>
    </row>
    <row r="93" spans="1:12">
      <c r="A93" s="23"/>
      <c r="B93" s="24" t="s">
        <v>67</v>
      </c>
      <c r="C93" s="24" t="s">
        <v>1</v>
      </c>
      <c r="D93" s="26">
        <v>5.74</v>
      </c>
      <c r="E93" s="26"/>
      <c r="F93" s="26">
        <v>1</v>
      </c>
      <c r="G93" s="26">
        <f>D93*F93</f>
        <v>5.74</v>
      </c>
      <c r="H93" s="26">
        <v>1</v>
      </c>
      <c r="I93" s="26">
        <f t="shared" si="13"/>
        <v>5.74</v>
      </c>
      <c r="J93" s="26"/>
    </row>
    <row r="94" spans="1:12">
      <c r="A94" s="23"/>
      <c r="B94" s="24" t="s">
        <v>71</v>
      </c>
      <c r="C94" s="24" t="s">
        <v>1</v>
      </c>
      <c r="D94" s="26"/>
      <c r="E94" s="26"/>
      <c r="F94" s="26"/>
      <c r="G94" s="26">
        <v>1.78</v>
      </c>
      <c r="H94" s="26">
        <v>1</v>
      </c>
      <c r="I94" s="26">
        <f t="shared" si="13"/>
        <v>1.78</v>
      </c>
      <c r="J94" s="26"/>
    </row>
    <row r="95" spans="1:12">
      <c r="A95" s="23"/>
      <c r="B95" s="23"/>
      <c r="C95" s="24" t="s">
        <v>1</v>
      </c>
      <c r="D95" s="26">
        <v>0.32</v>
      </c>
      <c r="E95" s="26"/>
      <c r="F95" s="26">
        <v>3.4</v>
      </c>
      <c r="G95" s="26">
        <f>D95*F95</f>
        <v>1.0880000000000001</v>
      </c>
      <c r="H95" s="26">
        <v>1</v>
      </c>
      <c r="I95" s="26">
        <f t="shared" si="13"/>
        <v>1.0880000000000001</v>
      </c>
      <c r="J95" s="26"/>
    </row>
    <row r="96" spans="1:12">
      <c r="A96" s="23"/>
      <c r="B96" s="24" t="s">
        <v>72</v>
      </c>
      <c r="C96" s="24" t="s">
        <v>1</v>
      </c>
      <c r="D96" s="26">
        <v>-0.6</v>
      </c>
      <c r="E96" s="26"/>
      <c r="F96" s="26">
        <v>1.2</v>
      </c>
      <c r="G96" s="26">
        <f>D96*F96</f>
        <v>-0.72</v>
      </c>
      <c r="H96" s="26">
        <v>3</v>
      </c>
      <c r="I96" s="26">
        <f t="shared" si="13"/>
        <v>-2.16</v>
      </c>
      <c r="J96" s="26"/>
    </row>
    <row r="97" spans="1:10">
      <c r="A97" s="23"/>
      <c r="B97" s="23"/>
      <c r="C97" s="24" t="s">
        <v>1</v>
      </c>
      <c r="D97" s="26">
        <v>-0.6</v>
      </c>
      <c r="E97" s="26"/>
      <c r="F97" s="26">
        <v>0.6</v>
      </c>
      <c r="G97" s="26">
        <f t="shared" ref="G97:G106" si="14">D97*F97</f>
        <v>-0.36</v>
      </c>
      <c r="H97" s="26">
        <v>5</v>
      </c>
      <c r="I97" s="26">
        <f t="shared" si="13"/>
        <v>-1.7999999999999998</v>
      </c>
      <c r="J97" s="26"/>
    </row>
    <row r="98" spans="1:10">
      <c r="A98" s="23"/>
      <c r="B98" s="23"/>
      <c r="C98" s="24" t="s">
        <v>1</v>
      </c>
      <c r="D98" s="26">
        <v>-0.6</v>
      </c>
      <c r="E98" s="26"/>
      <c r="F98" s="26">
        <v>1.35</v>
      </c>
      <c r="G98" s="26">
        <f t="shared" si="14"/>
        <v>-0.81</v>
      </c>
      <c r="H98" s="26">
        <v>3</v>
      </c>
      <c r="I98" s="26">
        <f t="shared" si="13"/>
        <v>-2.4300000000000002</v>
      </c>
      <c r="J98" s="26"/>
    </row>
    <row r="99" spans="1:10">
      <c r="A99" s="23"/>
      <c r="B99" s="23"/>
      <c r="C99" s="24" t="s">
        <v>1</v>
      </c>
      <c r="D99" s="26">
        <v>-0.9</v>
      </c>
      <c r="E99" s="26"/>
      <c r="F99" s="26">
        <v>2</v>
      </c>
      <c r="G99" s="26">
        <f t="shared" si="14"/>
        <v>-1.8</v>
      </c>
      <c r="H99" s="26">
        <v>1</v>
      </c>
      <c r="I99" s="26">
        <f t="shared" si="13"/>
        <v>-1.8</v>
      </c>
      <c r="J99" s="26"/>
    </row>
    <row r="100" spans="1:10">
      <c r="A100" s="23"/>
      <c r="B100" s="23"/>
      <c r="C100" s="24" t="s">
        <v>1</v>
      </c>
      <c r="D100" s="26">
        <v>-1.2</v>
      </c>
      <c r="E100" s="26"/>
      <c r="F100" s="26">
        <v>2.0499999999999998</v>
      </c>
      <c r="G100" s="26">
        <f t="shared" si="14"/>
        <v>-2.4599999999999995</v>
      </c>
      <c r="H100" s="26">
        <v>3</v>
      </c>
      <c r="I100" s="26">
        <f t="shared" si="13"/>
        <v>-7.379999999999999</v>
      </c>
      <c r="J100" s="26"/>
    </row>
    <row r="101" spans="1:10">
      <c r="A101" s="23"/>
      <c r="B101" s="23"/>
      <c r="C101" s="24" t="s">
        <v>1</v>
      </c>
      <c r="D101" s="26">
        <v>-1.25</v>
      </c>
      <c r="E101" s="26"/>
      <c r="F101" s="26">
        <v>1.6</v>
      </c>
      <c r="G101" s="26">
        <f t="shared" si="14"/>
        <v>-2</v>
      </c>
      <c r="H101" s="26">
        <v>4</v>
      </c>
      <c r="I101" s="26">
        <f t="shared" si="13"/>
        <v>-8</v>
      </c>
      <c r="J101" s="26"/>
    </row>
    <row r="102" spans="1:10">
      <c r="A102" s="23"/>
      <c r="B102" s="23"/>
      <c r="C102" s="24" t="s">
        <v>1</v>
      </c>
      <c r="D102" s="26">
        <v>-0.65</v>
      </c>
      <c r="E102" s="26"/>
      <c r="F102" s="26">
        <v>1.4</v>
      </c>
      <c r="G102" s="26">
        <f t="shared" si="14"/>
        <v>-0.90999999999999992</v>
      </c>
      <c r="H102" s="26">
        <v>21</v>
      </c>
      <c r="I102" s="26">
        <f t="shared" si="13"/>
        <v>-19.11</v>
      </c>
      <c r="J102" s="26"/>
    </row>
    <row r="103" spans="1:10">
      <c r="A103" s="23"/>
      <c r="B103" s="23"/>
      <c r="C103" s="24" t="s">
        <v>1</v>
      </c>
      <c r="D103" s="26">
        <v>-2.7</v>
      </c>
      <c r="E103" s="26"/>
      <c r="F103" s="26">
        <v>2</v>
      </c>
      <c r="G103" s="26">
        <f t="shared" si="14"/>
        <v>-5.4</v>
      </c>
      <c r="H103" s="26">
        <v>2</v>
      </c>
      <c r="I103" s="26">
        <f t="shared" si="13"/>
        <v>-10.8</v>
      </c>
      <c r="J103" s="26"/>
    </row>
    <row r="104" spans="1:10">
      <c r="A104" s="23"/>
      <c r="B104" s="23"/>
      <c r="C104" s="24" t="s">
        <v>1</v>
      </c>
      <c r="D104" s="26">
        <v>-0.7</v>
      </c>
      <c r="E104" s="26"/>
      <c r="F104" s="26">
        <v>1.4</v>
      </c>
      <c r="G104" s="26">
        <f t="shared" si="14"/>
        <v>-0.97999999999999987</v>
      </c>
      <c r="H104" s="26">
        <f>24+9</f>
        <v>33</v>
      </c>
      <c r="I104" s="26">
        <f t="shared" si="13"/>
        <v>-32.339999999999996</v>
      </c>
      <c r="J104" s="26"/>
    </row>
    <row r="105" spans="1:10">
      <c r="A105" s="23"/>
      <c r="B105" s="23"/>
      <c r="C105" s="24" t="s">
        <v>1</v>
      </c>
      <c r="D105" s="26">
        <v>-2.7</v>
      </c>
      <c r="E105" s="26"/>
      <c r="F105" s="26">
        <v>2.1</v>
      </c>
      <c r="G105" s="26">
        <f t="shared" si="14"/>
        <v>-5.6700000000000008</v>
      </c>
      <c r="H105" s="26">
        <v>1</v>
      </c>
      <c r="I105" s="26">
        <f t="shared" si="13"/>
        <v>-5.6700000000000008</v>
      </c>
      <c r="J105" s="26"/>
    </row>
    <row r="106" spans="1:10">
      <c r="A106" s="23"/>
      <c r="B106" s="23"/>
      <c r="C106" s="24" t="s">
        <v>1</v>
      </c>
      <c r="D106" s="26">
        <v>-0.7</v>
      </c>
      <c r="E106" s="26"/>
      <c r="F106" s="26">
        <v>0.55000000000000004</v>
      </c>
      <c r="G106" s="26">
        <f t="shared" si="14"/>
        <v>-0.38500000000000001</v>
      </c>
      <c r="H106" s="26">
        <v>3</v>
      </c>
      <c r="I106" s="26">
        <f t="shared" si="13"/>
        <v>-1.155</v>
      </c>
      <c r="J106" s="26"/>
    </row>
    <row r="107" spans="1:10">
      <c r="A107" s="23"/>
      <c r="B107" s="46" t="s">
        <v>81</v>
      </c>
      <c r="C107" s="46" t="s">
        <v>1</v>
      </c>
      <c r="D107" s="47">
        <f>13.91+6.2</f>
        <v>20.11</v>
      </c>
      <c r="E107" s="47"/>
      <c r="F107" s="47">
        <f>1.89/2</f>
        <v>0.94499999999999995</v>
      </c>
      <c r="G107" s="47">
        <f>D107*F107</f>
        <v>19.00395</v>
      </c>
      <c r="H107" s="47">
        <v>1</v>
      </c>
      <c r="I107" s="47"/>
      <c r="J107" s="47"/>
    </row>
    <row r="108" spans="1:10">
      <c r="A108" s="23"/>
      <c r="B108" s="46" t="s">
        <v>82</v>
      </c>
      <c r="C108" s="46" t="s">
        <v>1</v>
      </c>
      <c r="D108" s="47">
        <f>5.5+7.64+0.72</f>
        <v>13.860000000000001</v>
      </c>
      <c r="E108" s="47"/>
      <c r="F108" s="47">
        <f>1.89/2</f>
        <v>0.94499999999999995</v>
      </c>
      <c r="G108" s="47">
        <f>D108*F108</f>
        <v>13.0977</v>
      </c>
      <c r="H108" s="47">
        <v>1</v>
      </c>
      <c r="I108" s="47"/>
      <c r="J108" s="47"/>
    </row>
    <row r="109" spans="1:10">
      <c r="A109" s="23"/>
      <c r="B109" s="46" t="s">
        <v>82</v>
      </c>
      <c r="C109" s="46" t="s">
        <v>1</v>
      </c>
      <c r="D109" s="47">
        <v>1.26</v>
      </c>
      <c r="E109" s="47"/>
      <c r="F109" s="47">
        <v>1.89</v>
      </c>
      <c r="G109" s="47">
        <f>D109*F109</f>
        <v>2.3813999999999997</v>
      </c>
      <c r="H109" s="47">
        <v>1</v>
      </c>
      <c r="I109" s="47"/>
      <c r="J109" s="47"/>
    </row>
    <row r="110" spans="1:10">
      <c r="A110" s="23"/>
      <c r="B110" s="24" t="s">
        <v>87</v>
      </c>
      <c r="C110" s="24" t="s">
        <v>1</v>
      </c>
      <c r="D110" s="26">
        <v>39.46</v>
      </c>
      <c r="E110" s="26"/>
      <c r="F110" s="26">
        <v>0.7</v>
      </c>
      <c r="G110" s="26">
        <f>D110*F110</f>
        <v>27.622</v>
      </c>
      <c r="H110" s="26">
        <v>1</v>
      </c>
      <c r="I110" s="26">
        <f>G110*H110</f>
        <v>27.622</v>
      </c>
      <c r="J110" s="26"/>
    </row>
    <row r="111" spans="1:10">
      <c r="A111" s="23"/>
      <c r="B111" s="30" t="s">
        <v>64</v>
      </c>
      <c r="C111" s="24" t="s">
        <v>1</v>
      </c>
      <c r="D111" s="26"/>
      <c r="E111" s="26"/>
      <c r="F111" s="26"/>
      <c r="G111" s="26"/>
      <c r="H111" s="26"/>
      <c r="I111" s="26"/>
      <c r="J111" s="29">
        <f>SUM(I112:I129)</f>
        <v>276.69119999999992</v>
      </c>
    </row>
    <row r="112" spans="1:10">
      <c r="A112" s="23"/>
      <c r="B112" s="23"/>
      <c r="C112" s="24" t="s">
        <v>1</v>
      </c>
      <c r="D112" s="26"/>
      <c r="E112" s="26"/>
      <c r="F112" s="26"/>
      <c r="G112" s="26">
        <v>315.25</v>
      </c>
      <c r="H112" s="26">
        <v>1</v>
      </c>
      <c r="I112" s="26">
        <f t="shared" ref="I112:I129" si="15">G112*H112</f>
        <v>315.25</v>
      </c>
      <c r="J112" s="26"/>
    </row>
    <row r="113" spans="1:10">
      <c r="A113" s="23"/>
      <c r="B113" s="24" t="s">
        <v>73</v>
      </c>
      <c r="C113" s="24" t="s">
        <v>1</v>
      </c>
      <c r="D113" s="26">
        <v>1.54</v>
      </c>
      <c r="E113" s="26"/>
      <c r="F113" s="26">
        <f>1.95-1.55</f>
        <v>0.39999999999999991</v>
      </c>
      <c r="G113" s="26">
        <f>D113*F113</f>
        <v>0.61599999999999988</v>
      </c>
      <c r="H113" s="26">
        <v>1</v>
      </c>
      <c r="I113" s="26">
        <f t="shared" si="15"/>
        <v>0.61599999999999988</v>
      </c>
      <c r="J113" s="26"/>
    </row>
    <row r="114" spans="1:10">
      <c r="A114" s="23"/>
      <c r="B114" s="24" t="s">
        <v>68</v>
      </c>
      <c r="C114" s="24" t="s">
        <v>1</v>
      </c>
      <c r="D114" s="26">
        <v>1.6</v>
      </c>
      <c r="E114" s="26"/>
      <c r="F114" s="26">
        <f>2.85-1.95</f>
        <v>0.90000000000000013</v>
      </c>
      <c r="G114" s="26">
        <f>D114*F114</f>
        <v>1.4400000000000004</v>
      </c>
      <c r="H114" s="26">
        <v>1</v>
      </c>
      <c r="I114" s="26">
        <f t="shared" si="15"/>
        <v>1.4400000000000004</v>
      </c>
      <c r="J114" s="26"/>
    </row>
    <row r="115" spans="1:10">
      <c r="A115" s="23"/>
      <c r="B115" s="24" t="s">
        <v>74</v>
      </c>
      <c r="C115" s="24" t="s">
        <v>1</v>
      </c>
      <c r="D115" s="26">
        <v>1.54</v>
      </c>
      <c r="E115" s="26"/>
      <c r="F115" s="26">
        <v>3.49</v>
      </c>
      <c r="G115" s="26">
        <f>D115*F115</f>
        <v>5.3746</v>
      </c>
      <c r="H115" s="26">
        <v>2</v>
      </c>
      <c r="I115" s="26">
        <f t="shared" si="15"/>
        <v>10.7492</v>
      </c>
      <c r="J115" s="26"/>
    </row>
    <row r="116" spans="1:10">
      <c r="A116" s="23"/>
      <c r="B116" s="24" t="s">
        <v>75</v>
      </c>
      <c r="C116" s="24" t="s">
        <v>1</v>
      </c>
      <c r="D116" s="26"/>
      <c r="E116" s="26"/>
      <c r="F116" s="26"/>
      <c r="G116" s="26">
        <v>4</v>
      </c>
      <c r="H116" s="26">
        <v>1</v>
      </c>
      <c r="I116" s="26">
        <f t="shared" si="15"/>
        <v>4</v>
      </c>
      <c r="J116" s="26"/>
    </row>
    <row r="117" spans="1:10">
      <c r="A117" s="23"/>
      <c r="B117" s="24" t="s">
        <v>72</v>
      </c>
      <c r="C117" s="24" t="s">
        <v>1</v>
      </c>
      <c r="D117" s="26">
        <v>-1.2</v>
      </c>
      <c r="E117" s="26"/>
      <c r="F117" s="26">
        <v>1.2</v>
      </c>
      <c r="G117" s="26">
        <f t="shared" ref="G117:G124" si="16">D117*F117</f>
        <v>-1.44</v>
      </c>
      <c r="H117" s="26">
        <v>8</v>
      </c>
      <c r="I117" s="26">
        <f t="shared" si="15"/>
        <v>-11.52</v>
      </c>
      <c r="J117" s="26"/>
    </row>
    <row r="118" spans="1:10">
      <c r="A118" s="23"/>
      <c r="B118" s="23"/>
      <c r="C118" s="24" t="s">
        <v>1</v>
      </c>
      <c r="D118" s="26">
        <v>-1.1499999999999999</v>
      </c>
      <c r="E118" s="26"/>
      <c r="F118" s="26">
        <v>2.1</v>
      </c>
      <c r="G118" s="26">
        <f t="shared" si="16"/>
        <v>-2.415</v>
      </c>
      <c r="H118" s="26">
        <v>1</v>
      </c>
      <c r="I118" s="26">
        <f t="shared" si="15"/>
        <v>-2.415</v>
      </c>
      <c r="J118" s="26"/>
    </row>
    <row r="119" spans="1:10">
      <c r="A119" s="23"/>
      <c r="B119" s="23"/>
      <c r="C119" s="24" t="s">
        <v>1</v>
      </c>
      <c r="D119" s="26">
        <v>-1.3</v>
      </c>
      <c r="E119" s="26"/>
      <c r="F119" s="26">
        <v>1.6</v>
      </c>
      <c r="G119" s="26">
        <f t="shared" si="16"/>
        <v>-2.08</v>
      </c>
      <c r="H119" s="26">
        <v>10</v>
      </c>
      <c r="I119" s="26">
        <f t="shared" si="15"/>
        <v>-20.8</v>
      </c>
      <c r="J119" s="26"/>
    </row>
    <row r="120" spans="1:10">
      <c r="A120" s="23"/>
      <c r="B120" s="23"/>
      <c r="C120" s="24" t="s">
        <v>1</v>
      </c>
      <c r="D120" s="26">
        <v>-0.7</v>
      </c>
      <c r="E120" s="26"/>
      <c r="F120" s="26">
        <v>2.5</v>
      </c>
      <c r="G120" s="26">
        <f t="shared" si="16"/>
        <v>-1.75</v>
      </c>
      <c r="H120" s="26">
        <v>11</v>
      </c>
      <c r="I120" s="26">
        <f t="shared" si="15"/>
        <v>-19.25</v>
      </c>
      <c r="J120" s="26"/>
    </row>
    <row r="121" spans="1:10">
      <c r="A121" s="23"/>
      <c r="B121" s="23"/>
      <c r="C121" s="24" t="s">
        <v>1</v>
      </c>
      <c r="D121" s="26">
        <v>-1.3</v>
      </c>
      <c r="E121" s="26"/>
      <c r="F121" s="26">
        <v>2</v>
      </c>
      <c r="G121" s="26">
        <f t="shared" si="16"/>
        <v>-2.6</v>
      </c>
      <c r="H121" s="26">
        <v>1</v>
      </c>
      <c r="I121" s="26">
        <f t="shared" si="15"/>
        <v>-2.6</v>
      </c>
      <c r="J121" s="26"/>
    </row>
    <row r="122" spans="1:10">
      <c r="A122" s="23"/>
      <c r="B122" s="23"/>
      <c r="C122" s="24" t="s">
        <v>1</v>
      </c>
      <c r="D122" s="26">
        <v>-2.79</v>
      </c>
      <c r="E122" s="26"/>
      <c r="F122" s="26">
        <v>2.5</v>
      </c>
      <c r="G122" s="26">
        <f t="shared" si="16"/>
        <v>-6.9749999999999996</v>
      </c>
      <c r="H122" s="26">
        <v>1</v>
      </c>
      <c r="I122" s="26">
        <f t="shared" si="15"/>
        <v>-6.9749999999999996</v>
      </c>
      <c r="J122" s="26"/>
    </row>
    <row r="123" spans="1:10">
      <c r="A123" s="23"/>
      <c r="B123" s="23"/>
      <c r="C123" s="24" t="s">
        <v>1</v>
      </c>
      <c r="D123" s="26">
        <v>-1.3</v>
      </c>
      <c r="E123" s="26"/>
      <c r="F123" s="26">
        <v>1.5</v>
      </c>
      <c r="G123" s="26">
        <f t="shared" si="16"/>
        <v>-1.9500000000000002</v>
      </c>
      <c r="H123" s="26">
        <v>8</v>
      </c>
      <c r="I123" s="26">
        <f t="shared" si="15"/>
        <v>-15.600000000000001</v>
      </c>
      <c r="J123" s="26"/>
    </row>
    <row r="124" spans="1:10">
      <c r="A124" s="23"/>
      <c r="B124" s="23"/>
      <c r="C124" s="24" t="s">
        <v>1</v>
      </c>
      <c r="D124" s="26">
        <v>-2</v>
      </c>
      <c r="E124" s="26"/>
      <c r="F124" s="26">
        <v>1.5</v>
      </c>
      <c r="G124" s="26">
        <f t="shared" si="16"/>
        <v>-3</v>
      </c>
      <c r="H124" s="26">
        <v>1</v>
      </c>
      <c r="I124" s="26">
        <f t="shared" si="15"/>
        <v>-3</v>
      </c>
      <c r="J124" s="26"/>
    </row>
    <row r="125" spans="1:10">
      <c r="A125" s="23"/>
      <c r="B125" s="46" t="s">
        <v>81</v>
      </c>
      <c r="C125" s="46" t="s">
        <v>1</v>
      </c>
      <c r="D125" s="47">
        <f>14.67+5</f>
        <v>19.670000000000002</v>
      </c>
      <c r="E125" s="47"/>
      <c r="F125" s="47">
        <f>1.96/2</f>
        <v>0.98</v>
      </c>
      <c r="G125" s="47">
        <f>D125*F125</f>
        <v>19.276600000000002</v>
      </c>
      <c r="H125" s="47">
        <v>1</v>
      </c>
      <c r="I125" s="47"/>
      <c r="J125" s="26"/>
    </row>
    <row r="126" spans="1:10">
      <c r="A126" s="23"/>
      <c r="B126" s="46" t="s">
        <v>82</v>
      </c>
      <c r="C126" s="46" t="s">
        <v>1</v>
      </c>
      <c r="D126" s="47">
        <f>5+8.42+1.01</f>
        <v>14.43</v>
      </c>
      <c r="E126" s="47"/>
      <c r="F126" s="47">
        <f>1.96/2</f>
        <v>0.98</v>
      </c>
      <c r="G126" s="47">
        <f>D126*F126</f>
        <v>14.141399999999999</v>
      </c>
      <c r="H126" s="47">
        <v>1</v>
      </c>
      <c r="I126" s="47"/>
      <c r="J126" s="26"/>
    </row>
    <row r="127" spans="1:10">
      <c r="A127" s="23"/>
      <c r="B127" s="46" t="s">
        <v>82</v>
      </c>
      <c r="C127" s="46" t="s">
        <v>1</v>
      </c>
      <c r="D127" s="47">
        <v>1.26</v>
      </c>
      <c r="E127" s="47"/>
      <c r="F127" s="47">
        <v>1.96</v>
      </c>
      <c r="G127" s="47">
        <f>D127*F127</f>
        <v>2.4695999999999998</v>
      </c>
      <c r="H127" s="47">
        <v>1</v>
      </c>
      <c r="I127" s="47"/>
      <c r="J127" s="26"/>
    </row>
    <row r="128" spans="1:10">
      <c r="A128" s="23"/>
      <c r="B128" s="39" t="s">
        <v>83</v>
      </c>
      <c r="C128" s="39" t="s">
        <v>1</v>
      </c>
      <c r="D128" s="40">
        <f>18.06+1</f>
        <v>19.059999999999999</v>
      </c>
      <c r="E128" s="40"/>
      <c r="F128" s="40">
        <v>0.85</v>
      </c>
      <c r="G128" s="40">
        <f>D128*F128</f>
        <v>16.200999999999997</v>
      </c>
      <c r="H128" s="40">
        <v>1</v>
      </c>
      <c r="I128" s="40"/>
      <c r="J128" s="26"/>
    </row>
    <row r="129" spans="1:10">
      <c r="A129" s="23"/>
      <c r="B129" s="24" t="s">
        <v>87</v>
      </c>
      <c r="C129" s="24" t="s">
        <v>1</v>
      </c>
      <c r="D129" s="26">
        <v>38.28</v>
      </c>
      <c r="E129" s="26"/>
      <c r="F129" s="26">
        <v>0.7</v>
      </c>
      <c r="G129" s="26">
        <f>D129*F129</f>
        <v>26.795999999999999</v>
      </c>
      <c r="H129" s="26">
        <v>1</v>
      </c>
      <c r="I129" s="26">
        <f t="shared" si="15"/>
        <v>26.795999999999999</v>
      </c>
      <c r="J129" s="26"/>
    </row>
    <row r="130" spans="1:10">
      <c r="A130" s="23"/>
      <c r="B130" s="30" t="s">
        <v>65</v>
      </c>
      <c r="C130" s="24" t="s">
        <v>1</v>
      </c>
      <c r="D130" s="26"/>
      <c r="E130" s="26"/>
      <c r="F130" s="26"/>
      <c r="G130" s="26"/>
      <c r="H130" s="26"/>
      <c r="I130" s="26"/>
      <c r="J130" s="29">
        <f>SUM(I131:I138)</f>
        <v>92.318500000000014</v>
      </c>
    </row>
    <row r="131" spans="1:10">
      <c r="A131" s="23"/>
      <c r="C131" s="24" t="s">
        <v>1</v>
      </c>
      <c r="D131" s="26"/>
      <c r="E131" s="26"/>
      <c r="F131" s="26"/>
      <c r="G131" s="26">
        <v>100.89</v>
      </c>
      <c r="H131" s="26">
        <v>1</v>
      </c>
      <c r="I131" s="26">
        <f t="shared" ref="I131:I136" si="17">G131*H131</f>
        <v>100.89</v>
      </c>
      <c r="J131" s="26"/>
    </row>
    <row r="132" spans="1:10">
      <c r="A132" s="23"/>
      <c r="B132" s="24" t="s">
        <v>72</v>
      </c>
      <c r="C132" s="24" t="s">
        <v>1</v>
      </c>
      <c r="D132" s="26">
        <v>-1.1499999999999999</v>
      </c>
      <c r="E132" s="26"/>
      <c r="F132" s="26">
        <v>0.6</v>
      </c>
      <c r="G132" s="26">
        <f>D132*F132</f>
        <v>-0.69</v>
      </c>
      <c r="H132" s="26">
        <v>1</v>
      </c>
      <c r="I132" s="26">
        <f t="shared" si="17"/>
        <v>-0.69</v>
      </c>
      <c r="J132" s="26"/>
    </row>
    <row r="133" spans="1:10">
      <c r="A133" s="23"/>
      <c r="B133" s="23"/>
      <c r="C133" s="24" t="s">
        <v>1</v>
      </c>
      <c r="D133" s="26">
        <v>-1.2</v>
      </c>
      <c r="E133" s="26"/>
      <c r="F133" s="26">
        <v>1.2</v>
      </c>
      <c r="G133" s="26">
        <f>D133*F133</f>
        <v>-1.44</v>
      </c>
      <c r="H133" s="26">
        <v>1</v>
      </c>
      <c r="I133" s="26">
        <f t="shared" si="17"/>
        <v>-1.44</v>
      </c>
      <c r="J133" s="26"/>
    </row>
    <row r="134" spans="1:10">
      <c r="A134" s="23"/>
      <c r="B134" s="23"/>
      <c r="C134" s="24" t="s">
        <v>1</v>
      </c>
      <c r="D134" s="26">
        <v>-1.4</v>
      </c>
      <c r="E134" s="26"/>
      <c r="F134" s="26">
        <v>1.6</v>
      </c>
      <c r="G134" s="26">
        <f>D134*F134</f>
        <v>-2.2399999999999998</v>
      </c>
      <c r="H134" s="26">
        <v>2</v>
      </c>
      <c r="I134" s="26">
        <f t="shared" si="17"/>
        <v>-4.4799999999999995</v>
      </c>
      <c r="J134" s="26"/>
    </row>
    <row r="135" spans="1:10">
      <c r="A135" s="23"/>
      <c r="B135" s="23"/>
      <c r="C135" s="24" t="s">
        <v>1</v>
      </c>
      <c r="D135" s="26">
        <v>-1.8</v>
      </c>
      <c r="E135" s="26"/>
      <c r="F135" s="26">
        <v>2.2000000000000002</v>
      </c>
      <c r="G135" s="26">
        <f>D135*F135</f>
        <v>-3.9600000000000004</v>
      </c>
      <c r="H135" s="26">
        <v>1</v>
      </c>
      <c r="I135" s="26">
        <f t="shared" si="17"/>
        <v>-3.9600000000000004</v>
      </c>
      <c r="J135" s="26"/>
    </row>
    <row r="136" spans="1:10">
      <c r="A136" s="23"/>
      <c r="B136" s="23"/>
      <c r="C136" s="24" t="s">
        <v>1</v>
      </c>
      <c r="D136" s="26">
        <v>-0.65</v>
      </c>
      <c r="E136" s="26"/>
      <c r="F136" s="26">
        <v>1.35</v>
      </c>
      <c r="G136" s="26">
        <f>D136*F136</f>
        <v>-0.87750000000000006</v>
      </c>
      <c r="H136" s="26">
        <v>7</v>
      </c>
      <c r="I136" s="26">
        <f t="shared" si="17"/>
        <v>-6.1425000000000001</v>
      </c>
      <c r="J136" s="26"/>
    </row>
    <row r="137" spans="1:10">
      <c r="A137" s="23"/>
      <c r="B137" s="46" t="s">
        <v>69</v>
      </c>
      <c r="C137" s="46" t="s">
        <v>1</v>
      </c>
      <c r="D137" s="47"/>
      <c r="E137" s="47"/>
      <c r="F137" s="47"/>
      <c r="G137" s="47">
        <v>8.11</v>
      </c>
      <c r="H137" s="47">
        <v>1</v>
      </c>
      <c r="I137" s="47"/>
      <c r="J137" s="26"/>
    </row>
    <row r="138" spans="1:10">
      <c r="A138" s="23"/>
      <c r="B138" s="24" t="s">
        <v>87</v>
      </c>
      <c r="C138" s="24" t="s">
        <v>1</v>
      </c>
      <c r="D138" s="26">
        <v>11.63</v>
      </c>
      <c r="E138" s="26"/>
      <c r="F138" s="26">
        <v>0.7</v>
      </c>
      <c r="G138" s="26">
        <f>D138*F138</f>
        <v>8.141</v>
      </c>
      <c r="H138" s="26">
        <v>1</v>
      </c>
      <c r="I138" s="26">
        <f>G138*H138</f>
        <v>8.141</v>
      </c>
      <c r="J138" s="26"/>
    </row>
    <row r="139" spans="1:10">
      <c r="A139" s="23"/>
      <c r="B139" s="30" t="s">
        <v>66</v>
      </c>
      <c r="C139" s="24" t="s">
        <v>1</v>
      </c>
      <c r="D139" s="26"/>
      <c r="E139" s="26"/>
      <c r="F139" s="26"/>
      <c r="G139" s="26"/>
      <c r="H139" s="26"/>
      <c r="I139" s="26"/>
      <c r="J139" s="29">
        <f>SUM(I140:I153)</f>
        <v>97.836600000000033</v>
      </c>
    </row>
    <row r="140" spans="1:10">
      <c r="A140" s="23"/>
      <c r="B140" s="23"/>
      <c r="C140" s="24" t="s">
        <v>1</v>
      </c>
      <c r="D140" s="26"/>
      <c r="E140" s="26"/>
      <c r="F140" s="26"/>
      <c r="G140" s="26">
        <v>97</v>
      </c>
      <c r="H140" s="26">
        <v>1</v>
      </c>
      <c r="I140" s="26">
        <f t="shared" ref="I140:I148" si="18">G140*H140</f>
        <v>97</v>
      </c>
      <c r="J140" s="26"/>
    </row>
    <row r="141" spans="1:10">
      <c r="A141" s="23"/>
      <c r="B141" s="24" t="s">
        <v>71</v>
      </c>
      <c r="C141" s="24" t="s">
        <v>1</v>
      </c>
      <c r="D141" s="26"/>
      <c r="E141" s="26"/>
      <c r="F141" s="26"/>
      <c r="G141" s="26">
        <v>2.68</v>
      </c>
      <c r="H141" s="26">
        <v>1</v>
      </c>
      <c r="I141" s="26">
        <f t="shared" si="18"/>
        <v>2.68</v>
      </c>
      <c r="J141" s="26"/>
    </row>
    <row r="142" spans="1:10">
      <c r="A142" s="23"/>
      <c r="B142" s="24" t="s">
        <v>76</v>
      </c>
      <c r="C142" s="24" t="s">
        <v>1</v>
      </c>
      <c r="D142" s="26">
        <v>0.56000000000000005</v>
      </c>
      <c r="E142" s="26"/>
      <c r="F142" s="26">
        <v>3.11</v>
      </c>
      <c r="G142" s="26">
        <f t="shared" ref="G142:G148" si="19">D142*F142</f>
        <v>1.7416</v>
      </c>
      <c r="H142" s="26">
        <v>6</v>
      </c>
      <c r="I142" s="26">
        <f t="shared" si="18"/>
        <v>10.4496</v>
      </c>
      <c r="J142" s="26"/>
    </row>
    <row r="143" spans="1:10">
      <c r="A143" s="23"/>
      <c r="B143" s="24" t="s">
        <v>72</v>
      </c>
      <c r="C143" s="24" t="s">
        <v>1</v>
      </c>
      <c r="D143" s="26">
        <v>-0.6</v>
      </c>
      <c r="E143" s="26"/>
      <c r="F143" s="26">
        <v>1.1000000000000001</v>
      </c>
      <c r="G143" s="26">
        <f t="shared" si="19"/>
        <v>-0.66</v>
      </c>
      <c r="H143" s="26">
        <v>2</v>
      </c>
      <c r="I143" s="26">
        <f t="shared" si="18"/>
        <v>-1.32</v>
      </c>
      <c r="J143" s="26"/>
    </row>
    <row r="144" spans="1:10">
      <c r="A144" s="23"/>
      <c r="B144" s="23"/>
      <c r="C144" s="24" t="s">
        <v>1</v>
      </c>
      <c r="D144" s="26">
        <v>-1.5</v>
      </c>
      <c r="E144" s="26"/>
      <c r="F144" s="26">
        <v>1.6</v>
      </c>
      <c r="G144" s="26">
        <f t="shared" si="19"/>
        <v>-2.4000000000000004</v>
      </c>
      <c r="H144" s="26">
        <v>2</v>
      </c>
      <c r="I144" s="26">
        <f t="shared" si="18"/>
        <v>-4.8000000000000007</v>
      </c>
      <c r="J144" s="26"/>
    </row>
    <row r="145" spans="1:10">
      <c r="A145" s="23"/>
      <c r="B145" s="23"/>
      <c r="C145" s="24" t="s">
        <v>1</v>
      </c>
      <c r="D145" s="26">
        <v>-1.6</v>
      </c>
      <c r="E145" s="26"/>
      <c r="F145" s="26">
        <v>2.6</v>
      </c>
      <c r="G145" s="26">
        <f t="shared" si="19"/>
        <v>-4.16</v>
      </c>
      <c r="H145" s="26">
        <v>1</v>
      </c>
      <c r="I145" s="26">
        <f t="shared" si="18"/>
        <v>-4.16</v>
      </c>
      <c r="J145" s="26"/>
    </row>
    <row r="146" spans="1:10">
      <c r="A146" s="23"/>
      <c r="B146" s="23"/>
      <c r="C146" s="24" t="s">
        <v>1</v>
      </c>
      <c r="D146" s="26">
        <v>-1.25</v>
      </c>
      <c r="E146" s="26"/>
      <c r="F146" s="26">
        <v>1.6</v>
      </c>
      <c r="G146" s="26">
        <f t="shared" si="19"/>
        <v>-2</v>
      </c>
      <c r="H146" s="26">
        <v>2</v>
      </c>
      <c r="I146" s="26">
        <f t="shared" si="18"/>
        <v>-4</v>
      </c>
      <c r="J146" s="26"/>
    </row>
    <row r="147" spans="1:10">
      <c r="A147" s="23"/>
      <c r="B147" s="23"/>
      <c r="C147" s="24" t="s">
        <v>1</v>
      </c>
      <c r="D147" s="26">
        <v>-1.4</v>
      </c>
      <c r="E147" s="26"/>
      <c r="F147" s="26">
        <v>1.5</v>
      </c>
      <c r="G147" s="26">
        <f t="shared" si="19"/>
        <v>-2.0999999999999996</v>
      </c>
      <c r="H147" s="26">
        <v>2</v>
      </c>
      <c r="I147" s="26">
        <f t="shared" si="18"/>
        <v>-4.1999999999999993</v>
      </c>
      <c r="J147" s="26"/>
    </row>
    <row r="148" spans="1:10">
      <c r="A148" s="23"/>
      <c r="B148" s="23"/>
      <c r="C148" s="24" t="s">
        <v>1</v>
      </c>
      <c r="D148" s="26">
        <v>-1.3</v>
      </c>
      <c r="E148" s="26"/>
      <c r="F148" s="26">
        <v>2.2999999999999998</v>
      </c>
      <c r="G148" s="26">
        <f t="shared" si="19"/>
        <v>-2.9899999999999998</v>
      </c>
      <c r="H148" s="26">
        <v>1</v>
      </c>
      <c r="I148" s="26">
        <f t="shared" si="18"/>
        <v>-2.9899999999999998</v>
      </c>
      <c r="J148" s="26"/>
    </row>
    <row r="149" spans="1:10">
      <c r="A149" s="23"/>
      <c r="B149" s="41" t="s">
        <v>84</v>
      </c>
      <c r="C149" s="41" t="s">
        <v>1</v>
      </c>
      <c r="D149" s="42">
        <v>6.18</v>
      </c>
      <c r="E149" s="42"/>
      <c r="F149" s="42">
        <v>0.85</v>
      </c>
      <c r="G149" s="42">
        <f>D149*F149</f>
        <v>5.2529999999999992</v>
      </c>
      <c r="H149" s="42">
        <v>1</v>
      </c>
      <c r="I149" s="42"/>
      <c r="J149" s="26"/>
    </row>
    <row r="150" spans="1:10">
      <c r="A150" s="23"/>
      <c r="B150" s="41"/>
      <c r="C150" s="41" t="s">
        <v>1</v>
      </c>
      <c r="D150" s="42">
        <v>1.03</v>
      </c>
      <c r="E150" s="42"/>
      <c r="F150" s="42">
        <v>0.85</v>
      </c>
      <c r="G150" s="42">
        <f>D150*F150</f>
        <v>0.87549999999999994</v>
      </c>
      <c r="H150" s="42">
        <v>1</v>
      </c>
      <c r="I150" s="42"/>
      <c r="J150" s="26"/>
    </row>
    <row r="151" spans="1:10">
      <c r="A151" s="23"/>
      <c r="B151" s="41"/>
      <c r="C151" s="41" t="s">
        <v>1</v>
      </c>
      <c r="D151" s="42">
        <v>2.08</v>
      </c>
      <c r="E151" s="42"/>
      <c r="F151" s="42">
        <v>0.85</v>
      </c>
      <c r="G151" s="42">
        <f>D151*F151</f>
        <v>1.768</v>
      </c>
      <c r="H151" s="42">
        <v>1</v>
      </c>
      <c r="I151" s="42"/>
      <c r="J151" s="26"/>
    </row>
    <row r="152" spans="1:10">
      <c r="A152" s="23"/>
      <c r="B152" s="41"/>
      <c r="C152" s="41" t="s">
        <v>1</v>
      </c>
      <c r="D152" s="42">
        <v>1.7</v>
      </c>
      <c r="E152" s="42"/>
      <c r="F152" s="42">
        <f>0.85+0.51</f>
        <v>1.3599999999999999</v>
      </c>
      <c r="G152" s="42">
        <f>D152*F152</f>
        <v>2.3119999999999998</v>
      </c>
      <c r="H152" s="42">
        <v>2</v>
      </c>
      <c r="I152" s="42"/>
      <c r="J152" s="26"/>
    </row>
    <row r="153" spans="1:10">
      <c r="A153" s="23"/>
      <c r="B153" s="24" t="s">
        <v>87</v>
      </c>
      <c r="C153" s="24" t="s">
        <v>1</v>
      </c>
      <c r="D153" s="26">
        <f>11.93+1.18</f>
        <v>13.11</v>
      </c>
      <c r="E153" s="26"/>
      <c r="F153" s="26">
        <v>0.7</v>
      </c>
      <c r="G153" s="26">
        <f>D153*F153</f>
        <v>9.1769999999999996</v>
      </c>
      <c r="H153" s="26">
        <v>1</v>
      </c>
      <c r="I153" s="26">
        <f>G153*H153</f>
        <v>9.1769999999999996</v>
      </c>
      <c r="J153" s="26"/>
    </row>
    <row r="154" spans="1:10" ht="63.75">
      <c r="A154" s="32"/>
      <c r="B154" s="34" t="s">
        <v>86</v>
      </c>
      <c r="C154" s="32"/>
      <c r="D154" s="36"/>
      <c r="E154" s="36"/>
      <c r="F154" s="36"/>
      <c r="G154" s="36"/>
      <c r="H154" s="36"/>
      <c r="I154" s="36"/>
      <c r="J154" s="37">
        <f>SUM(I155:I198)</f>
        <v>570.51029999999992</v>
      </c>
    </row>
    <row r="155" spans="1:10">
      <c r="A155" s="23"/>
      <c r="B155" s="30" t="s">
        <v>63</v>
      </c>
      <c r="C155" s="24" t="s">
        <v>1</v>
      </c>
      <c r="D155" s="26"/>
      <c r="E155" s="26"/>
      <c r="F155" s="26"/>
      <c r="G155" s="26"/>
      <c r="H155" s="26"/>
      <c r="I155" s="26"/>
      <c r="J155" s="29">
        <f>SUM(I156:I167)</f>
        <v>195.27499999999998</v>
      </c>
    </row>
    <row r="156" spans="1:10">
      <c r="A156" s="23"/>
      <c r="B156" s="23"/>
      <c r="C156" s="24" t="s">
        <v>1</v>
      </c>
      <c r="D156" s="26"/>
      <c r="E156" s="26"/>
      <c r="F156" s="26"/>
      <c r="G156" s="26">
        <v>246.78</v>
      </c>
      <c r="H156" s="26">
        <v>1</v>
      </c>
      <c r="I156" s="26">
        <f t="shared" ref="I156:I167" si="20">G156*H156</f>
        <v>246.78</v>
      </c>
      <c r="J156" s="26"/>
    </row>
    <row r="157" spans="1:10">
      <c r="A157" s="23"/>
      <c r="B157" s="24" t="s">
        <v>71</v>
      </c>
      <c r="C157" s="24" t="s">
        <v>1</v>
      </c>
      <c r="D157" s="26"/>
      <c r="E157" s="26"/>
      <c r="F157" s="26"/>
      <c r="G157" s="26">
        <v>1.78</v>
      </c>
      <c r="H157" s="26">
        <v>1</v>
      </c>
      <c r="I157" s="26">
        <f t="shared" si="20"/>
        <v>1.78</v>
      </c>
      <c r="J157" s="26"/>
    </row>
    <row r="158" spans="1:10">
      <c r="A158" s="23"/>
      <c r="B158" s="23"/>
      <c r="C158" s="24" t="s">
        <v>1</v>
      </c>
      <c r="D158" s="26">
        <v>0.32</v>
      </c>
      <c r="E158" s="26"/>
      <c r="F158" s="26">
        <v>3.4</v>
      </c>
      <c r="G158" s="26">
        <f>D158*F158</f>
        <v>1.0880000000000001</v>
      </c>
      <c r="H158" s="26">
        <v>1</v>
      </c>
      <c r="I158" s="26">
        <f t="shared" si="20"/>
        <v>1.0880000000000001</v>
      </c>
      <c r="J158" s="26"/>
    </row>
    <row r="159" spans="1:10">
      <c r="A159" s="23"/>
      <c r="B159" s="24" t="s">
        <v>72</v>
      </c>
      <c r="C159" s="24"/>
      <c r="D159" s="26"/>
      <c r="E159" s="26"/>
      <c r="F159" s="26"/>
      <c r="G159" s="26"/>
      <c r="H159" s="26"/>
      <c r="I159" s="26"/>
      <c r="J159" s="26"/>
    </row>
    <row r="160" spans="1:10">
      <c r="A160" s="23"/>
      <c r="B160" s="23"/>
      <c r="C160" s="24" t="s">
        <v>1</v>
      </c>
      <c r="D160" s="26">
        <v>-1.2</v>
      </c>
      <c r="E160" s="26"/>
      <c r="F160" s="26">
        <v>2.0499999999999998</v>
      </c>
      <c r="G160" s="26">
        <f t="shared" ref="G160:G167" si="21">D160*F160</f>
        <v>-2.4599999999999995</v>
      </c>
      <c r="H160" s="26">
        <v>2</v>
      </c>
      <c r="I160" s="26">
        <f t="shared" si="20"/>
        <v>-4.919999999999999</v>
      </c>
      <c r="J160" s="26"/>
    </row>
    <row r="161" spans="1:10">
      <c r="A161" s="23"/>
      <c r="B161" s="23"/>
      <c r="C161" s="24" t="s">
        <v>1</v>
      </c>
      <c r="D161" s="26">
        <v>-1.25</v>
      </c>
      <c r="E161" s="26"/>
      <c r="F161" s="26">
        <v>1.6</v>
      </c>
      <c r="G161" s="26">
        <f t="shared" si="21"/>
        <v>-2</v>
      </c>
      <c r="H161" s="26">
        <v>4</v>
      </c>
      <c r="I161" s="26">
        <f t="shared" si="20"/>
        <v>-8</v>
      </c>
      <c r="J161" s="26"/>
    </row>
    <row r="162" spans="1:10">
      <c r="A162" s="23"/>
      <c r="B162" s="23"/>
      <c r="C162" s="24" t="s">
        <v>1</v>
      </c>
      <c r="D162" s="26">
        <v>-0.65</v>
      </c>
      <c r="E162" s="26"/>
      <c r="F162" s="26">
        <v>1.4</v>
      </c>
      <c r="G162" s="26">
        <f t="shared" si="21"/>
        <v>-0.90999999999999992</v>
      </c>
      <c r="H162" s="26">
        <v>21</v>
      </c>
      <c r="I162" s="26">
        <f t="shared" si="20"/>
        <v>-19.11</v>
      </c>
      <c r="J162" s="26"/>
    </row>
    <row r="163" spans="1:10">
      <c r="A163" s="23"/>
      <c r="B163" s="23"/>
      <c r="C163" s="24" t="s">
        <v>1</v>
      </c>
      <c r="D163" s="26">
        <v>-2.7</v>
      </c>
      <c r="E163" s="26"/>
      <c r="F163" s="26">
        <v>2</v>
      </c>
      <c r="G163" s="26">
        <f t="shared" si="21"/>
        <v>-5.4</v>
      </c>
      <c r="H163" s="26">
        <v>2</v>
      </c>
      <c r="I163" s="26">
        <f t="shared" si="20"/>
        <v>-10.8</v>
      </c>
      <c r="J163" s="26"/>
    </row>
    <row r="164" spans="1:10">
      <c r="A164" s="23"/>
      <c r="B164" s="23"/>
      <c r="C164" s="24" t="s">
        <v>1</v>
      </c>
      <c r="D164" s="26">
        <v>-0.7</v>
      </c>
      <c r="E164" s="26"/>
      <c r="F164" s="26">
        <v>1.4</v>
      </c>
      <c r="G164" s="26">
        <f t="shared" si="21"/>
        <v>-0.97999999999999987</v>
      </c>
      <c r="H164" s="26">
        <f>24+9</f>
        <v>33</v>
      </c>
      <c r="I164" s="26">
        <f t="shared" si="20"/>
        <v>-32.339999999999996</v>
      </c>
      <c r="J164" s="26"/>
    </row>
    <row r="165" spans="1:10">
      <c r="A165" s="23"/>
      <c r="B165" s="23"/>
      <c r="C165" s="24" t="s">
        <v>1</v>
      </c>
      <c r="D165" s="26">
        <v>-2.7</v>
      </c>
      <c r="E165" s="26"/>
      <c r="F165" s="26">
        <v>2.1</v>
      </c>
      <c r="G165" s="26">
        <f t="shared" si="21"/>
        <v>-5.6700000000000008</v>
      </c>
      <c r="H165" s="26">
        <v>1</v>
      </c>
      <c r="I165" s="26">
        <f t="shared" si="20"/>
        <v>-5.6700000000000008</v>
      </c>
      <c r="J165" s="26"/>
    </row>
    <row r="166" spans="1:10">
      <c r="A166" s="23"/>
      <c r="B166" s="23"/>
      <c r="C166" s="24" t="s">
        <v>1</v>
      </c>
      <c r="D166" s="26">
        <v>-0.7</v>
      </c>
      <c r="E166" s="26"/>
      <c r="F166" s="26">
        <v>0.55000000000000004</v>
      </c>
      <c r="G166" s="26">
        <f t="shared" si="21"/>
        <v>-0.38500000000000001</v>
      </c>
      <c r="H166" s="26">
        <v>3</v>
      </c>
      <c r="I166" s="26">
        <f t="shared" si="20"/>
        <v>-1.155</v>
      </c>
      <c r="J166" s="26"/>
    </row>
    <row r="167" spans="1:10">
      <c r="A167" s="23"/>
      <c r="B167" s="24" t="s">
        <v>87</v>
      </c>
      <c r="C167" s="24" t="s">
        <v>1</v>
      </c>
      <c r="D167" s="26">
        <v>39.46</v>
      </c>
      <c r="E167" s="26"/>
      <c r="F167" s="26">
        <v>0.7</v>
      </c>
      <c r="G167" s="26">
        <f t="shared" si="21"/>
        <v>27.622</v>
      </c>
      <c r="H167" s="26">
        <v>1</v>
      </c>
      <c r="I167" s="26">
        <f t="shared" si="20"/>
        <v>27.622</v>
      </c>
      <c r="J167" s="26"/>
    </row>
    <row r="168" spans="1:10">
      <c r="A168" s="23"/>
      <c r="B168" s="30" t="s">
        <v>64</v>
      </c>
      <c r="C168" s="24" t="s">
        <v>1</v>
      </c>
      <c r="D168" s="26"/>
      <c r="E168" s="26"/>
      <c r="F168" s="26"/>
      <c r="G168" s="26"/>
      <c r="H168" s="26"/>
      <c r="I168" s="26"/>
      <c r="J168" s="29">
        <f>SUM(I169:I179)</f>
        <v>209.22020000000001</v>
      </c>
    </row>
    <row r="169" spans="1:10">
      <c r="A169" s="23"/>
      <c r="B169" s="23"/>
      <c r="C169" s="24" t="s">
        <v>1</v>
      </c>
      <c r="D169" s="26"/>
      <c r="E169" s="26"/>
      <c r="F169" s="26"/>
      <c r="G169" s="26">
        <v>235.9</v>
      </c>
      <c r="H169" s="26">
        <v>1</v>
      </c>
      <c r="I169" s="26">
        <f t="shared" ref="I169:I179" si="22">G169*H169</f>
        <v>235.9</v>
      </c>
      <c r="J169" s="26"/>
    </row>
    <row r="170" spans="1:10">
      <c r="A170" s="23"/>
      <c r="B170" s="24" t="s">
        <v>74</v>
      </c>
      <c r="C170" s="24" t="s">
        <v>1</v>
      </c>
      <c r="D170" s="26">
        <v>1.54</v>
      </c>
      <c r="E170" s="26"/>
      <c r="F170" s="26">
        <v>3.49</v>
      </c>
      <c r="G170" s="26">
        <f>D170*F170</f>
        <v>5.3746</v>
      </c>
      <c r="H170" s="26">
        <v>2</v>
      </c>
      <c r="I170" s="26">
        <f t="shared" si="22"/>
        <v>10.7492</v>
      </c>
      <c r="J170" s="26"/>
    </row>
    <row r="171" spans="1:10">
      <c r="A171" s="23"/>
      <c r="B171" s="24" t="s">
        <v>75</v>
      </c>
      <c r="C171" s="24" t="s">
        <v>1</v>
      </c>
      <c r="D171" s="26"/>
      <c r="E171" s="26"/>
      <c r="F171" s="26"/>
      <c r="G171" s="26">
        <v>4</v>
      </c>
      <c r="H171" s="26">
        <v>1</v>
      </c>
      <c r="I171" s="26">
        <f t="shared" si="22"/>
        <v>4</v>
      </c>
      <c r="J171" s="26"/>
    </row>
    <row r="172" spans="1:10">
      <c r="A172" s="23"/>
      <c r="B172" s="24" t="s">
        <v>72</v>
      </c>
      <c r="C172" s="24"/>
      <c r="D172" s="26"/>
      <c r="E172" s="26"/>
      <c r="F172" s="26"/>
      <c r="G172" s="26"/>
      <c r="H172" s="26"/>
      <c r="I172" s="26"/>
      <c r="J172" s="26"/>
    </row>
    <row r="173" spans="1:10">
      <c r="A173" s="23"/>
      <c r="B173" s="23"/>
      <c r="C173" s="24" t="s">
        <v>1</v>
      </c>
      <c r="D173" s="26">
        <v>-1.3</v>
      </c>
      <c r="E173" s="26"/>
      <c r="F173" s="26">
        <v>1.6</v>
      </c>
      <c r="G173" s="26">
        <f t="shared" ref="G173:G179" si="23">D173*F173</f>
        <v>-2.08</v>
      </c>
      <c r="H173" s="26">
        <v>10</v>
      </c>
      <c r="I173" s="26">
        <f t="shared" si="22"/>
        <v>-20.8</v>
      </c>
      <c r="J173" s="26"/>
    </row>
    <row r="174" spans="1:10">
      <c r="A174" s="23"/>
      <c r="B174" s="23"/>
      <c r="C174" s="24" t="s">
        <v>1</v>
      </c>
      <c r="D174" s="26">
        <v>-0.7</v>
      </c>
      <c r="E174" s="26"/>
      <c r="F174" s="26">
        <v>2.5</v>
      </c>
      <c r="G174" s="26">
        <f t="shared" si="23"/>
        <v>-1.75</v>
      </c>
      <c r="H174" s="26">
        <v>11</v>
      </c>
      <c r="I174" s="26">
        <f t="shared" si="22"/>
        <v>-19.25</v>
      </c>
      <c r="J174" s="26"/>
    </row>
    <row r="175" spans="1:10">
      <c r="A175" s="23"/>
      <c r="B175" s="23"/>
      <c r="C175" s="24" t="s">
        <v>1</v>
      </c>
      <c r="D175" s="26">
        <v>-1.3</v>
      </c>
      <c r="E175" s="26"/>
      <c r="F175" s="26">
        <v>2</v>
      </c>
      <c r="G175" s="26">
        <f t="shared" si="23"/>
        <v>-2.6</v>
      </c>
      <c r="H175" s="26">
        <v>1</v>
      </c>
      <c r="I175" s="26">
        <f t="shared" si="22"/>
        <v>-2.6</v>
      </c>
      <c r="J175" s="26"/>
    </row>
    <row r="176" spans="1:10">
      <c r="A176" s="23"/>
      <c r="B176" s="23"/>
      <c r="C176" s="24" t="s">
        <v>1</v>
      </c>
      <c r="D176" s="26">
        <v>-2.79</v>
      </c>
      <c r="E176" s="26"/>
      <c r="F176" s="26">
        <v>2.5</v>
      </c>
      <c r="G176" s="26">
        <f t="shared" si="23"/>
        <v>-6.9749999999999996</v>
      </c>
      <c r="H176" s="26">
        <v>1</v>
      </c>
      <c r="I176" s="26">
        <f t="shared" si="22"/>
        <v>-6.9749999999999996</v>
      </c>
      <c r="J176" s="26"/>
    </row>
    <row r="177" spans="1:10">
      <c r="A177" s="23"/>
      <c r="B177" s="23"/>
      <c r="C177" s="24" t="s">
        <v>1</v>
      </c>
      <c r="D177" s="26">
        <v>-1.3</v>
      </c>
      <c r="E177" s="26"/>
      <c r="F177" s="26">
        <v>1.5</v>
      </c>
      <c r="G177" s="26">
        <f t="shared" si="23"/>
        <v>-1.9500000000000002</v>
      </c>
      <c r="H177" s="26">
        <v>8</v>
      </c>
      <c r="I177" s="26">
        <f t="shared" si="22"/>
        <v>-15.600000000000001</v>
      </c>
      <c r="J177" s="26"/>
    </row>
    <row r="178" spans="1:10">
      <c r="A178" s="23"/>
      <c r="B178" s="23"/>
      <c r="C178" s="24" t="s">
        <v>1</v>
      </c>
      <c r="D178" s="26">
        <v>-2</v>
      </c>
      <c r="E178" s="26"/>
      <c r="F178" s="26">
        <v>1.5</v>
      </c>
      <c r="G178" s="26">
        <f t="shared" si="23"/>
        <v>-3</v>
      </c>
      <c r="H178" s="26">
        <v>1</v>
      </c>
      <c r="I178" s="26">
        <f t="shared" si="22"/>
        <v>-3</v>
      </c>
      <c r="J178" s="26"/>
    </row>
    <row r="179" spans="1:10">
      <c r="A179" s="23"/>
      <c r="B179" s="24" t="s">
        <v>87</v>
      </c>
      <c r="C179" s="24" t="s">
        <v>1</v>
      </c>
      <c r="D179" s="26">
        <v>38.28</v>
      </c>
      <c r="E179" s="26"/>
      <c r="F179" s="26">
        <v>0.7</v>
      </c>
      <c r="G179" s="26">
        <f t="shared" si="23"/>
        <v>26.795999999999999</v>
      </c>
      <c r="H179" s="26">
        <v>1</v>
      </c>
      <c r="I179" s="26">
        <f t="shared" si="22"/>
        <v>26.795999999999999</v>
      </c>
      <c r="J179" s="26"/>
    </row>
    <row r="180" spans="1:10">
      <c r="A180" s="23"/>
      <c r="B180" s="30" t="s">
        <v>65</v>
      </c>
      <c r="C180" s="24" t="s">
        <v>1</v>
      </c>
      <c r="D180" s="26"/>
      <c r="E180" s="26"/>
      <c r="F180" s="26"/>
      <c r="G180" s="26"/>
      <c r="H180" s="26"/>
      <c r="I180" s="26"/>
      <c r="J180" s="29">
        <f>SUM(I181:I187)</f>
        <v>87.278500000000008</v>
      </c>
    </row>
    <row r="181" spans="1:10">
      <c r="A181" s="23"/>
      <c r="C181" s="24" t="s">
        <v>1</v>
      </c>
      <c r="D181" s="26"/>
      <c r="E181" s="26"/>
      <c r="F181" s="26"/>
      <c r="G181" s="26">
        <v>85.61</v>
      </c>
      <c r="H181" s="26">
        <v>1</v>
      </c>
      <c r="I181" s="26">
        <f>G181*H181</f>
        <v>85.61</v>
      </c>
      <c r="J181" s="26"/>
    </row>
    <row r="182" spans="1:10">
      <c r="A182" s="23"/>
      <c r="B182" s="24" t="s">
        <v>72</v>
      </c>
      <c r="C182" s="24"/>
      <c r="D182" s="26"/>
      <c r="E182" s="26"/>
      <c r="F182" s="26"/>
      <c r="G182" s="26"/>
      <c r="H182" s="26"/>
      <c r="I182" s="26"/>
      <c r="J182" s="26"/>
    </row>
    <row r="183" spans="1:10">
      <c r="A183" s="23"/>
      <c r="B183" s="23"/>
      <c r="C183" s="24" t="s">
        <v>1</v>
      </c>
      <c r="D183" s="26">
        <v>-1.4</v>
      </c>
      <c r="E183" s="26"/>
      <c r="F183" s="26">
        <v>1.6</v>
      </c>
      <c r="G183" s="26">
        <f>D183*F183</f>
        <v>-2.2399999999999998</v>
      </c>
      <c r="H183" s="26">
        <v>2</v>
      </c>
      <c r="I183" s="26">
        <f>G183*H183</f>
        <v>-4.4799999999999995</v>
      </c>
      <c r="J183" s="26"/>
    </row>
    <row r="184" spans="1:10">
      <c r="A184" s="23"/>
      <c r="B184" s="23"/>
      <c r="C184" s="24" t="s">
        <v>1</v>
      </c>
      <c r="D184" s="26">
        <v>-1.8</v>
      </c>
      <c r="E184" s="26"/>
      <c r="F184" s="26">
        <v>2.2000000000000002</v>
      </c>
      <c r="G184" s="26">
        <f>D184*F184</f>
        <v>-3.9600000000000004</v>
      </c>
      <c r="H184" s="26">
        <v>1</v>
      </c>
      <c r="I184" s="26">
        <f>G184*H184</f>
        <v>-3.9600000000000004</v>
      </c>
      <c r="J184" s="26"/>
    </row>
    <row r="185" spans="1:10">
      <c r="A185" s="23"/>
      <c r="B185" s="23"/>
      <c r="C185" s="24" t="s">
        <v>1</v>
      </c>
      <c r="D185" s="26">
        <v>-0.65</v>
      </c>
      <c r="E185" s="26"/>
      <c r="F185" s="26">
        <v>1.35</v>
      </c>
      <c r="G185" s="26">
        <f>D185*F185</f>
        <v>-0.87750000000000006</v>
      </c>
      <c r="H185" s="26">
        <v>7</v>
      </c>
      <c r="I185" s="26">
        <f>G185*H185</f>
        <v>-6.1425000000000001</v>
      </c>
      <c r="J185" s="26"/>
    </row>
    <row r="186" spans="1:10">
      <c r="A186" s="23"/>
      <c r="B186" s="24" t="s">
        <v>69</v>
      </c>
      <c r="C186" s="24" t="s">
        <v>1</v>
      </c>
      <c r="D186" s="26"/>
      <c r="E186" s="26"/>
      <c r="F186" s="26"/>
      <c r="G186" s="26">
        <v>8.11</v>
      </c>
      <c r="H186" s="26">
        <v>1</v>
      </c>
      <c r="I186" s="26">
        <f>G186*H186</f>
        <v>8.11</v>
      </c>
      <c r="J186" s="26"/>
    </row>
    <row r="187" spans="1:10">
      <c r="A187" s="23"/>
      <c r="B187" s="24" t="s">
        <v>87</v>
      </c>
      <c r="C187" s="24" t="s">
        <v>1</v>
      </c>
      <c r="D187" s="26">
        <v>11.63</v>
      </c>
      <c r="E187" s="26"/>
      <c r="F187" s="26">
        <v>0.7</v>
      </c>
      <c r="G187" s="26">
        <f>D187*F187</f>
        <v>8.141</v>
      </c>
      <c r="H187" s="26">
        <v>1</v>
      </c>
      <c r="I187" s="26">
        <f>G187*H187</f>
        <v>8.141</v>
      </c>
      <c r="J187" s="26"/>
    </row>
    <row r="188" spans="1:10">
      <c r="A188" s="23"/>
      <c r="B188" s="30" t="s">
        <v>66</v>
      </c>
      <c r="C188" s="24" t="s">
        <v>1</v>
      </c>
      <c r="D188" s="26"/>
      <c r="E188" s="26"/>
      <c r="F188" s="26"/>
      <c r="G188" s="26"/>
      <c r="H188" s="26"/>
      <c r="I188" s="26"/>
      <c r="J188" s="29">
        <f>SUM(I189:I198)</f>
        <v>78.73660000000001</v>
      </c>
    </row>
    <row r="189" spans="1:10">
      <c r="A189" s="23"/>
      <c r="B189" s="23"/>
      <c r="C189" s="24" t="s">
        <v>1</v>
      </c>
      <c r="D189" s="26"/>
      <c r="E189" s="26"/>
      <c r="F189" s="26"/>
      <c r="G189" s="26">
        <v>76.58</v>
      </c>
      <c r="H189" s="26">
        <v>1</v>
      </c>
      <c r="I189" s="26">
        <f t="shared" ref="I189:I198" si="24">G189*H189</f>
        <v>76.58</v>
      </c>
      <c r="J189" s="26"/>
    </row>
    <row r="190" spans="1:10">
      <c r="A190" s="23"/>
      <c r="B190" s="24" t="s">
        <v>71</v>
      </c>
      <c r="C190" s="24" t="s">
        <v>1</v>
      </c>
      <c r="D190" s="26"/>
      <c r="E190" s="26"/>
      <c r="F190" s="26"/>
      <c r="G190" s="26">
        <v>2.68</v>
      </c>
      <c r="H190" s="26">
        <v>1</v>
      </c>
      <c r="I190" s="26">
        <f t="shared" si="24"/>
        <v>2.68</v>
      </c>
      <c r="J190" s="26"/>
    </row>
    <row r="191" spans="1:10">
      <c r="A191" s="23"/>
      <c r="B191" s="24" t="s">
        <v>76</v>
      </c>
      <c r="C191" s="24" t="s">
        <v>1</v>
      </c>
      <c r="D191" s="26">
        <v>0.56000000000000005</v>
      </c>
      <c r="E191" s="26"/>
      <c r="F191" s="26">
        <v>3.11</v>
      </c>
      <c r="G191" s="26">
        <f t="shared" ref="G191:G198" si="25">D191*F191</f>
        <v>1.7416</v>
      </c>
      <c r="H191" s="26">
        <v>6</v>
      </c>
      <c r="I191" s="26">
        <f t="shared" si="24"/>
        <v>10.4496</v>
      </c>
      <c r="J191" s="26"/>
    </row>
    <row r="192" spans="1:10">
      <c r="A192" s="23"/>
      <c r="B192" s="24" t="s">
        <v>72</v>
      </c>
      <c r="C192" s="24"/>
      <c r="D192" s="26"/>
      <c r="E192" s="26"/>
      <c r="F192" s="26"/>
      <c r="G192" s="26"/>
      <c r="H192" s="26"/>
      <c r="I192" s="26"/>
      <c r="J192" s="26"/>
    </row>
    <row r="193" spans="1:10">
      <c r="A193" s="23"/>
      <c r="B193" s="23"/>
      <c r="C193" s="24" t="s">
        <v>1</v>
      </c>
      <c r="D193" s="26">
        <v>-1.5</v>
      </c>
      <c r="E193" s="26"/>
      <c r="F193" s="26">
        <v>1.6</v>
      </c>
      <c r="G193" s="26">
        <f t="shared" si="25"/>
        <v>-2.4000000000000004</v>
      </c>
      <c r="H193" s="26">
        <v>2</v>
      </c>
      <c r="I193" s="26">
        <f t="shared" si="24"/>
        <v>-4.8000000000000007</v>
      </c>
      <c r="J193" s="26"/>
    </row>
    <row r="194" spans="1:10">
      <c r="A194" s="23"/>
      <c r="B194" s="23"/>
      <c r="C194" s="24" t="s">
        <v>1</v>
      </c>
      <c r="D194" s="26">
        <v>-1.6</v>
      </c>
      <c r="E194" s="26"/>
      <c r="F194" s="26">
        <v>2.6</v>
      </c>
      <c r="G194" s="26">
        <f t="shared" si="25"/>
        <v>-4.16</v>
      </c>
      <c r="H194" s="26">
        <v>1</v>
      </c>
      <c r="I194" s="26">
        <f t="shared" si="24"/>
        <v>-4.16</v>
      </c>
      <c r="J194" s="26"/>
    </row>
    <row r="195" spans="1:10">
      <c r="A195" s="23"/>
      <c r="B195" s="23"/>
      <c r="C195" s="24" t="s">
        <v>1</v>
      </c>
      <c r="D195" s="26">
        <v>-1.25</v>
      </c>
      <c r="E195" s="26"/>
      <c r="F195" s="26">
        <v>1.6</v>
      </c>
      <c r="G195" s="26">
        <f t="shared" si="25"/>
        <v>-2</v>
      </c>
      <c r="H195" s="26">
        <v>2</v>
      </c>
      <c r="I195" s="26">
        <f t="shared" si="24"/>
        <v>-4</v>
      </c>
      <c r="J195" s="26"/>
    </row>
    <row r="196" spans="1:10">
      <c r="A196" s="23"/>
      <c r="B196" s="23"/>
      <c r="C196" s="24" t="s">
        <v>1</v>
      </c>
      <c r="D196" s="26">
        <v>-1.4</v>
      </c>
      <c r="E196" s="26"/>
      <c r="F196" s="26">
        <v>1.5</v>
      </c>
      <c r="G196" s="26">
        <f t="shared" si="25"/>
        <v>-2.0999999999999996</v>
      </c>
      <c r="H196" s="26">
        <v>2</v>
      </c>
      <c r="I196" s="26">
        <f t="shared" si="24"/>
        <v>-4.1999999999999993</v>
      </c>
      <c r="J196" s="26"/>
    </row>
    <row r="197" spans="1:10">
      <c r="A197" s="23"/>
      <c r="B197" s="23"/>
      <c r="C197" s="24" t="s">
        <v>1</v>
      </c>
      <c r="D197" s="26">
        <v>-1.3</v>
      </c>
      <c r="E197" s="26"/>
      <c r="F197" s="26">
        <v>2.2999999999999998</v>
      </c>
      <c r="G197" s="26">
        <f t="shared" si="25"/>
        <v>-2.9899999999999998</v>
      </c>
      <c r="H197" s="26">
        <v>1</v>
      </c>
      <c r="I197" s="26">
        <f t="shared" si="24"/>
        <v>-2.9899999999999998</v>
      </c>
      <c r="J197" s="26"/>
    </row>
    <row r="198" spans="1:10">
      <c r="A198" s="23"/>
      <c r="B198" s="24" t="s">
        <v>87</v>
      </c>
      <c r="C198" s="24" t="s">
        <v>1</v>
      </c>
      <c r="D198" s="26">
        <f>11.93+1.18</f>
        <v>13.11</v>
      </c>
      <c r="E198" s="26"/>
      <c r="F198" s="26">
        <v>0.7</v>
      </c>
      <c r="G198" s="26">
        <f t="shared" si="25"/>
        <v>9.1769999999999996</v>
      </c>
      <c r="H198" s="26">
        <v>1</v>
      </c>
      <c r="I198" s="26">
        <f t="shared" si="24"/>
        <v>9.1769999999999996</v>
      </c>
      <c r="J198" s="26"/>
    </row>
    <row r="199" spans="1:10">
      <c r="A199" s="32"/>
      <c r="B199" s="38" t="s">
        <v>85</v>
      </c>
      <c r="C199" s="32"/>
      <c r="D199" s="36"/>
      <c r="E199" s="36"/>
      <c r="F199" s="36"/>
      <c r="G199" s="36"/>
      <c r="H199" s="36"/>
      <c r="I199" s="36"/>
      <c r="J199" s="37">
        <f>SUM(I200:I228)</f>
        <v>324.65625</v>
      </c>
    </row>
    <row r="200" spans="1:10">
      <c r="A200" s="23"/>
      <c r="B200" s="30" t="s">
        <v>63</v>
      </c>
      <c r="C200" s="24" t="s">
        <v>1</v>
      </c>
      <c r="D200" s="26"/>
      <c r="E200" s="26"/>
      <c r="F200" s="26"/>
      <c r="G200" s="26"/>
      <c r="H200" s="26"/>
      <c r="I200" s="26"/>
      <c r="J200" s="29">
        <f>SUM(I201:I206)</f>
        <v>112.20305</v>
      </c>
    </row>
    <row r="201" spans="1:10">
      <c r="A201" s="23"/>
      <c r="B201" s="24"/>
      <c r="C201" s="24" t="s">
        <v>1</v>
      </c>
      <c r="D201" s="26"/>
      <c r="E201" s="26"/>
      <c r="F201" s="26"/>
      <c r="G201" s="26">
        <v>64.97</v>
      </c>
      <c r="H201" s="26">
        <v>1</v>
      </c>
      <c r="I201" s="26">
        <f t="shared" ref="I201:I206" si="26">G201*H201</f>
        <v>64.97</v>
      </c>
      <c r="J201" s="26"/>
    </row>
    <row r="202" spans="1:10">
      <c r="A202" s="23"/>
      <c r="B202" s="24"/>
      <c r="C202" s="24"/>
      <c r="D202" s="26"/>
      <c r="E202" s="26"/>
      <c r="F202" s="26"/>
      <c r="G202" s="26">
        <v>7</v>
      </c>
      <c r="H202" s="26">
        <v>1</v>
      </c>
      <c r="I202" s="26">
        <f t="shared" si="26"/>
        <v>7</v>
      </c>
      <c r="J202" s="26"/>
    </row>
    <row r="203" spans="1:10">
      <c r="A203" s="23"/>
      <c r="B203" s="24" t="s">
        <v>81</v>
      </c>
      <c r="C203" s="24" t="s">
        <v>1</v>
      </c>
      <c r="D203" s="26">
        <f>13.91+6.2</f>
        <v>20.11</v>
      </c>
      <c r="E203" s="26"/>
      <c r="F203" s="26">
        <f>1.89/2</f>
        <v>0.94499999999999995</v>
      </c>
      <c r="G203" s="26">
        <f>D203*F203</f>
        <v>19.00395</v>
      </c>
      <c r="H203" s="26">
        <v>1</v>
      </c>
      <c r="I203" s="26">
        <f t="shared" si="26"/>
        <v>19.00395</v>
      </c>
      <c r="J203" s="26"/>
    </row>
    <row r="204" spans="1:10">
      <c r="A204" s="23"/>
      <c r="B204" s="24" t="s">
        <v>82</v>
      </c>
      <c r="C204" s="24" t="s">
        <v>1</v>
      </c>
      <c r="D204" s="26">
        <f>5.5+7.64+0.72</f>
        <v>13.860000000000001</v>
      </c>
      <c r="E204" s="26"/>
      <c r="F204" s="26">
        <f>1.89/2</f>
        <v>0.94499999999999995</v>
      </c>
      <c r="G204" s="26">
        <f>D204*F204</f>
        <v>13.0977</v>
      </c>
      <c r="H204" s="26">
        <v>1</v>
      </c>
      <c r="I204" s="26">
        <f t="shared" si="26"/>
        <v>13.0977</v>
      </c>
      <c r="J204" s="26"/>
    </row>
    <row r="205" spans="1:10">
      <c r="A205" s="23"/>
      <c r="B205" s="24" t="s">
        <v>82</v>
      </c>
      <c r="C205" s="24" t="s">
        <v>1</v>
      </c>
      <c r="D205" s="26">
        <v>1.26</v>
      </c>
      <c r="E205" s="26"/>
      <c r="F205" s="26">
        <v>1.89</v>
      </c>
      <c r="G205" s="26">
        <f>D205*F205</f>
        <v>2.3813999999999997</v>
      </c>
      <c r="H205" s="26">
        <v>1</v>
      </c>
      <c r="I205" s="26">
        <f t="shared" si="26"/>
        <v>2.3813999999999997</v>
      </c>
      <c r="J205" s="26"/>
    </row>
    <row r="206" spans="1:10">
      <c r="A206" s="23"/>
      <c r="B206" s="24" t="s">
        <v>67</v>
      </c>
      <c r="C206" s="24" t="s">
        <v>1</v>
      </c>
      <c r="D206" s="26">
        <v>5.75</v>
      </c>
      <c r="E206" s="26"/>
      <c r="F206" s="26">
        <v>1</v>
      </c>
      <c r="G206" s="26">
        <f>D206*F206</f>
        <v>5.75</v>
      </c>
      <c r="H206" s="26">
        <v>1</v>
      </c>
      <c r="I206" s="26">
        <f t="shared" si="26"/>
        <v>5.75</v>
      </c>
      <c r="J206" s="26"/>
    </row>
    <row r="207" spans="1:10">
      <c r="A207" s="23"/>
      <c r="B207" s="30" t="s">
        <v>64</v>
      </c>
      <c r="C207" s="24" t="s">
        <v>1</v>
      </c>
      <c r="D207" s="26"/>
      <c r="E207" s="26"/>
      <c r="F207" s="26"/>
      <c r="G207" s="26"/>
      <c r="H207" s="26"/>
      <c r="I207" s="26"/>
      <c r="J207" s="29">
        <f>SUM(I208:I216)</f>
        <v>135.84559999999999</v>
      </c>
    </row>
    <row r="208" spans="1:10">
      <c r="A208" s="23"/>
      <c r="B208" s="23"/>
      <c r="C208" s="24" t="s">
        <v>1</v>
      </c>
      <c r="D208" s="26"/>
      <c r="E208" s="26"/>
      <c r="F208" s="26"/>
      <c r="G208" s="26">
        <v>30.75</v>
      </c>
      <c r="H208" s="26">
        <v>1</v>
      </c>
      <c r="I208" s="26">
        <f t="shared" ref="I208:I216" si="27">G208*H208</f>
        <v>30.75</v>
      </c>
      <c r="J208" s="26"/>
    </row>
    <row r="209" spans="1:10">
      <c r="A209" s="23"/>
      <c r="B209" s="23"/>
      <c r="C209" s="24" t="s">
        <v>1</v>
      </c>
      <c r="D209" s="26"/>
      <c r="E209" s="26"/>
      <c r="F209" s="26"/>
      <c r="G209" s="26">
        <v>48.56</v>
      </c>
      <c r="H209" s="26">
        <v>1</v>
      </c>
      <c r="I209" s="26">
        <f t="shared" si="27"/>
        <v>48.56</v>
      </c>
      <c r="J209" s="26"/>
    </row>
    <row r="210" spans="1:10">
      <c r="A210" s="23"/>
      <c r="B210" s="23"/>
      <c r="C210" s="24" t="s">
        <v>1</v>
      </c>
      <c r="D210" s="26">
        <v>1.55</v>
      </c>
      <c r="E210" s="26"/>
      <c r="F210" s="26">
        <v>0.64</v>
      </c>
      <c r="G210" s="26">
        <f t="shared" ref="G210:G216" si="28">D210*F210</f>
        <v>0.9920000000000001</v>
      </c>
      <c r="H210" s="26">
        <v>1</v>
      </c>
      <c r="I210" s="26">
        <f t="shared" si="27"/>
        <v>0.9920000000000001</v>
      </c>
      <c r="J210" s="26"/>
    </row>
    <row r="211" spans="1:10">
      <c r="A211" s="23"/>
      <c r="B211" s="23"/>
      <c r="C211" s="24" t="s">
        <v>1</v>
      </c>
      <c r="D211" s="26">
        <v>1.55</v>
      </c>
      <c r="E211" s="26"/>
      <c r="F211" s="26">
        <v>1.3</v>
      </c>
      <c r="G211" s="26">
        <f t="shared" si="28"/>
        <v>2.0150000000000001</v>
      </c>
      <c r="H211" s="26">
        <v>1</v>
      </c>
      <c r="I211" s="26">
        <f t="shared" si="27"/>
        <v>2.0150000000000001</v>
      </c>
      <c r="J211" s="26"/>
    </row>
    <row r="212" spans="1:10">
      <c r="A212" s="23"/>
      <c r="B212" s="24" t="s">
        <v>68</v>
      </c>
      <c r="C212" s="24" t="s">
        <v>1</v>
      </c>
      <c r="D212" s="26">
        <v>1.6</v>
      </c>
      <c r="E212" s="26"/>
      <c r="F212" s="26">
        <f>2.85-1.95</f>
        <v>0.90000000000000013</v>
      </c>
      <c r="G212" s="26">
        <f t="shared" si="28"/>
        <v>1.4400000000000004</v>
      </c>
      <c r="H212" s="26">
        <v>1</v>
      </c>
      <c r="I212" s="26">
        <f t="shared" si="27"/>
        <v>1.4400000000000004</v>
      </c>
      <c r="J212" s="26"/>
    </row>
    <row r="213" spans="1:10">
      <c r="A213" s="23"/>
      <c r="B213" s="39" t="s">
        <v>83</v>
      </c>
      <c r="C213" s="39" t="s">
        <v>1</v>
      </c>
      <c r="D213" s="40">
        <f>18.06+1</f>
        <v>19.059999999999999</v>
      </c>
      <c r="E213" s="40"/>
      <c r="F213" s="40">
        <v>0.85</v>
      </c>
      <c r="G213" s="40">
        <f t="shared" si="28"/>
        <v>16.200999999999997</v>
      </c>
      <c r="H213" s="40">
        <v>1</v>
      </c>
      <c r="I213" s="40">
        <f t="shared" si="27"/>
        <v>16.200999999999997</v>
      </c>
      <c r="J213" s="26"/>
    </row>
    <row r="214" spans="1:10">
      <c r="A214" s="23"/>
      <c r="B214" s="24" t="s">
        <v>81</v>
      </c>
      <c r="C214" s="24" t="s">
        <v>1</v>
      </c>
      <c r="D214" s="26">
        <f>14.67+5</f>
        <v>19.670000000000002</v>
      </c>
      <c r="E214" s="26"/>
      <c r="F214" s="26">
        <f>1.96/2</f>
        <v>0.98</v>
      </c>
      <c r="G214" s="26">
        <f t="shared" si="28"/>
        <v>19.276600000000002</v>
      </c>
      <c r="H214" s="26">
        <v>1</v>
      </c>
      <c r="I214" s="26">
        <f t="shared" si="27"/>
        <v>19.276600000000002</v>
      </c>
      <c r="J214" s="26"/>
    </row>
    <row r="215" spans="1:10">
      <c r="A215" s="23"/>
      <c r="B215" s="24" t="s">
        <v>82</v>
      </c>
      <c r="C215" s="24" t="s">
        <v>1</v>
      </c>
      <c r="D215" s="26">
        <f>5+8.42+1.01</f>
        <v>14.43</v>
      </c>
      <c r="E215" s="26"/>
      <c r="F215" s="26">
        <f>1.96/2</f>
        <v>0.98</v>
      </c>
      <c r="G215" s="26">
        <f t="shared" si="28"/>
        <v>14.141399999999999</v>
      </c>
      <c r="H215" s="26">
        <v>1</v>
      </c>
      <c r="I215" s="26">
        <f t="shared" si="27"/>
        <v>14.141399999999999</v>
      </c>
      <c r="J215" s="26"/>
    </row>
    <row r="216" spans="1:10">
      <c r="A216" s="23"/>
      <c r="B216" s="24" t="s">
        <v>82</v>
      </c>
      <c r="C216" s="24" t="s">
        <v>1</v>
      </c>
      <c r="D216" s="26">
        <v>1.26</v>
      </c>
      <c r="E216" s="26"/>
      <c r="F216" s="26">
        <v>1.96</v>
      </c>
      <c r="G216" s="26">
        <f t="shared" si="28"/>
        <v>2.4695999999999998</v>
      </c>
      <c r="H216" s="26">
        <v>1</v>
      </c>
      <c r="I216" s="26">
        <f t="shared" si="27"/>
        <v>2.4695999999999998</v>
      </c>
      <c r="J216" s="26"/>
    </row>
    <row r="217" spans="1:10">
      <c r="A217" s="23"/>
      <c r="B217" s="30" t="s">
        <v>65</v>
      </c>
      <c r="C217" s="24" t="s">
        <v>1</v>
      </c>
      <c r="D217" s="26"/>
      <c r="E217" s="26"/>
      <c r="F217" s="26"/>
      <c r="G217" s="26"/>
      <c r="H217" s="26"/>
      <c r="I217" s="26"/>
      <c r="J217" s="29">
        <f>SUM(I218:I222)</f>
        <v>51.616999999999997</v>
      </c>
    </row>
    <row r="218" spans="1:10">
      <c r="A218" s="23"/>
      <c r="B218" s="24" t="s">
        <v>69</v>
      </c>
      <c r="C218" s="24" t="s">
        <v>1</v>
      </c>
      <c r="D218" s="26"/>
      <c r="E218" s="26"/>
      <c r="F218" s="26"/>
      <c r="G218" s="26">
        <v>8.11</v>
      </c>
      <c r="H218" s="26">
        <v>1</v>
      </c>
      <c r="I218" s="26">
        <f>G218*H218</f>
        <v>8.11</v>
      </c>
      <c r="J218" s="26"/>
    </row>
    <row r="219" spans="1:10">
      <c r="A219" s="23"/>
      <c r="B219" s="23"/>
      <c r="C219" s="24" t="s">
        <v>1</v>
      </c>
      <c r="D219" s="26">
        <v>11.83</v>
      </c>
      <c r="E219" s="26"/>
      <c r="F219" s="26">
        <v>1.9</v>
      </c>
      <c r="G219" s="26">
        <f>D219*F219</f>
        <v>22.477</v>
      </c>
      <c r="H219" s="26">
        <v>1</v>
      </c>
      <c r="I219" s="26">
        <f>G219*H219</f>
        <v>22.477</v>
      </c>
      <c r="J219" s="26"/>
    </row>
    <row r="220" spans="1:10">
      <c r="A220" s="23"/>
      <c r="B220" s="30" t="s">
        <v>66</v>
      </c>
      <c r="C220" s="24" t="s">
        <v>1</v>
      </c>
      <c r="D220" s="26"/>
      <c r="E220" s="26"/>
      <c r="F220" s="26"/>
      <c r="G220" s="26"/>
      <c r="H220" s="26"/>
      <c r="I220" s="26"/>
      <c r="J220" s="29">
        <f>SUM(I221:I228)</f>
        <v>46.020600000000009</v>
      </c>
    </row>
    <row r="221" spans="1:10">
      <c r="A221" s="23"/>
      <c r="B221" s="23"/>
      <c r="C221" s="24" t="s">
        <v>1</v>
      </c>
      <c r="D221" s="26"/>
      <c r="E221" s="26"/>
      <c r="F221" s="26"/>
      <c r="G221" s="26">
        <v>14.79</v>
      </c>
      <c r="H221" s="26">
        <v>1</v>
      </c>
      <c r="I221" s="26">
        <f t="shared" ref="I221:I228" si="29">G221*H221</f>
        <v>14.79</v>
      </c>
      <c r="J221" s="26"/>
    </row>
    <row r="222" spans="1:10">
      <c r="A222" s="23"/>
      <c r="B222" s="23"/>
      <c r="C222" s="24" t="s">
        <v>1</v>
      </c>
      <c r="D222" s="26"/>
      <c r="E222" s="26"/>
      <c r="F222" s="26"/>
      <c r="G222" s="26">
        <v>6.24</v>
      </c>
      <c r="H222" s="26">
        <v>1</v>
      </c>
      <c r="I222" s="26">
        <f t="shared" si="29"/>
        <v>6.24</v>
      </c>
      <c r="J222" s="26"/>
    </row>
    <row r="223" spans="1:10">
      <c r="A223" s="23"/>
      <c r="B223" s="23"/>
      <c r="C223" s="24" t="s">
        <v>1</v>
      </c>
      <c r="D223" s="26">
        <v>2.0299999999999998</v>
      </c>
      <c r="E223" s="26"/>
      <c r="F223" s="26">
        <v>2.11</v>
      </c>
      <c r="G223" s="26">
        <f t="shared" ref="G223:G228" si="30">D223*F223</f>
        <v>4.2832999999999997</v>
      </c>
      <c r="H223" s="26">
        <v>1</v>
      </c>
      <c r="I223" s="26">
        <f t="shared" si="29"/>
        <v>4.2832999999999997</v>
      </c>
      <c r="J223" s="26"/>
    </row>
    <row r="224" spans="1:10">
      <c r="A224" s="23"/>
      <c r="B224" s="23"/>
      <c r="C224" s="24" t="s">
        <v>1</v>
      </c>
      <c r="D224" s="26">
        <v>3.88</v>
      </c>
      <c r="E224" s="26"/>
      <c r="F224" s="26">
        <v>2.11</v>
      </c>
      <c r="G224" s="26">
        <f t="shared" si="30"/>
        <v>8.1867999999999999</v>
      </c>
      <c r="H224" s="26">
        <v>1</v>
      </c>
      <c r="I224" s="26">
        <f t="shared" si="29"/>
        <v>8.1867999999999999</v>
      </c>
      <c r="J224" s="26"/>
    </row>
    <row r="225" spans="1:12">
      <c r="A225" s="23"/>
      <c r="B225" s="41" t="s">
        <v>84</v>
      </c>
      <c r="C225" s="41" t="s">
        <v>1</v>
      </c>
      <c r="D225" s="42">
        <v>6.18</v>
      </c>
      <c r="E225" s="42"/>
      <c r="F225" s="42">
        <v>0.85</v>
      </c>
      <c r="G225" s="42">
        <f t="shared" si="30"/>
        <v>5.2529999999999992</v>
      </c>
      <c r="H225" s="42">
        <v>1</v>
      </c>
      <c r="I225" s="42">
        <f t="shared" si="29"/>
        <v>5.2529999999999992</v>
      </c>
      <c r="J225" s="26"/>
    </row>
    <row r="226" spans="1:12">
      <c r="A226" s="23"/>
      <c r="B226" s="41"/>
      <c r="C226" s="41" t="s">
        <v>1</v>
      </c>
      <c r="D226" s="42">
        <v>1.03</v>
      </c>
      <c r="E226" s="42"/>
      <c r="F226" s="42">
        <v>0.85</v>
      </c>
      <c r="G226" s="42">
        <f t="shared" si="30"/>
        <v>0.87549999999999994</v>
      </c>
      <c r="H226" s="42">
        <v>1</v>
      </c>
      <c r="I226" s="42">
        <f t="shared" si="29"/>
        <v>0.87549999999999994</v>
      </c>
      <c r="J226" s="26"/>
    </row>
    <row r="227" spans="1:12">
      <c r="A227" s="23"/>
      <c r="B227" s="41"/>
      <c r="C227" s="41"/>
      <c r="D227" s="42">
        <v>2.08</v>
      </c>
      <c r="E227" s="42"/>
      <c r="F227" s="42">
        <v>0.85</v>
      </c>
      <c r="G227" s="42">
        <f t="shared" si="30"/>
        <v>1.768</v>
      </c>
      <c r="H227" s="42">
        <v>1</v>
      </c>
      <c r="I227" s="42">
        <f t="shared" si="29"/>
        <v>1.768</v>
      </c>
      <c r="J227" s="26"/>
    </row>
    <row r="228" spans="1:12">
      <c r="A228" s="23"/>
      <c r="B228" s="41"/>
      <c r="C228" s="41"/>
      <c r="D228" s="42">
        <v>1.7</v>
      </c>
      <c r="E228" s="42"/>
      <c r="F228" s="42">
        <f>0.85+0.51</f>
        <v>1.3599999999999999</v>
      </c>
      <c r="G228" s="42">
        <f t="shared" si="30"/>
        <v>2.3119999999999998</v>
      </c>
      <c r="H228" s="42">
        <v>2</v>
      </c>
      <c r="I228" s="42">
        <f t="shared" si="29"/>
        <v>4.6239999999999997</v>
      </c>
      <c r="J228" s="26"/>
    </row>
    <row r="229" spans="1:12" ht="51">
      <c r="A229" s="32"/>
      <c r="B229" s="34" t="s">
        <v>79</v>
      </c>
      <c r="C229" s="32"/>
      <c r="D229" s="36"/>
      <c r="E229" s="36"/>
      <c r="F229" s="36"/>
      <c r="G229" s="36"/>
      <c r="H229" s="36"/>
      <c r="I229" s="36"/>
      <c r="J229" s="37">
        <f>SUM(I230:I261)</f>
        <v>538.45000000000005</v>
      </c>
      <c r="K229" s="38">
        <f>J229*0.23</f>
        <v>123.84350000000002</v>
      </c>
      <c r="L229" s="7" t="s">
        <v>1</v>
      </c>
    </row>
    <row r="230" spans="1:12">
      <c r="A230" s="23"/>
      <c r="B230" s="30" t="s">
        <v>63</v>
      </c>
      <c r="C230" s="23"/>
      <c r="D230" s="26"/>
      <c r="E230" s="26"/>
      <c r="F230" s="26"/>
      <c r="G230" s="26"/>
      <c r="H230" s="26"/>
      <c r="I230" s="26"/>
      <c r="J230" s="29">
        <f>SUM(I231:I240)</f>
        <v>238.99999999999997</v>
      </c>
    </row>
    <row r="231" spans="1:12">
      <c r="A231" s="23"/>
      <c r="B231" s="24" t="s">
        <v>77</v>
      </c>
      <c r="C231" s="24" t="s">
        <v>52</v>
      </c>
      <c r="D231" s="26"/>
      <c r="E231" s="26"/>
      <c r="F231" s="26"/>
      <c r="G231" s="26">
        <f>0.6*2+1.2*2</f>
        <v>3.5999999999999996</v>
      </c>
      <c r="H231" s="26">
        <v>3</v>
      </c>
      <c r="I231" s="26">
        <f t="shared" ref="I231:I240" si="31">G231*H231</f>
        <v>10.799999999999999</v>
      </c>
      <c r="J231" s="26"/>
    </row>
    <row r="232" spans="1:12">
      <c r="A232" s="23"/>
      <c r="B232" s="23"/>
      <c r="C232" s="24" t="s">
        <v>52</v>
      </c>
      <c r="D232" s="26"/>
      <c r="E232" s="26"/>
      <c r="F232" s="26"/>
      <c r="G232" s="26">
        <f>0.6*4</f>
        <v>2.4</v>
      </c>
      <c r="H232" s="26">
        <v>5</v>
      </c>
      <c r="I232" s="26">
        <f t="shared" si="31"/>
        <v>12</v>
      </c>
      <c r="J232" s="26"/>
    </row>
    <row r="233" spans="1:12">
      <c r="A233" s="23"/>
      <c r="B233" s="23"/>
      <c r="C233" s="24" t="s">
        <v>52</v>
      </c>
      <c r="D233" s="26"/>
      <c r="E233" s="26"/>
      <c r="F233" s="26"/>
      <c r="G233" s="26">
        <f>0.6*2+1.35*2</f>
        <v>3.9000000000000004</v>
      </c>
      <c r="H233" s="26">
        <v>3</v>
      </c>
      <c r="I233" s="26">
        <f t="shared" si="31"/>
        <v>11.700000000000001</v>
      </c>
      <c r="J233" s="26"/>
    </row>
    <row r="234" spans="1:12">
      <c r="A234" s="23"/>
      <c r="B234" s="23"/>
      <c r="C234" s="24" t="s">
        <v>52</v>
      </c>
      <c r="D234" s="26"/>
      <c r="E234" s="26"/>
      <c r="F234" s="26"/>
      <c r="G234" s="26">
        <f>0.9+2*2</f>
        <v>4.9000000000000004</v>
      </c>
      <c r="H234" s="26">
        <v>1</v>
      </c>
      <c r="I234" s="26">
        <f t="shared" si="31"/>
        <v>4.9000000000000004</v>
      </c>
      <c r="J234" s="26"/>
    </row>
    <row r="235" spans="1:12">
      <c r="A235" s="23"/>
      <c r="B235" s="23"/>
      <c r="C235" s="24" t="s">
        <v>52</v>
      </c>
      <c r="D235" s="26"/>
      <c r="E235" s="26"/>
      <c r="F235" s="26"/>
      <c r="G235" s="26">
        <f>1.2+2.05*2</f>
        <v>5.3</v>
      </c>
      <c r="H235" s="26">
        <v>1</v>
      </c>
      <c r="I235" s="26">
        <f t="shared" si="31"/>
        <v>5.3</v>
      </c>
      <c r="J235" s="26"/>
    </row>
    <row r="236" spans="1:12">
      <c r="A236" s="23"/>
      <c r="B236" s="23"/>
      <c r="C236" s="24" t="s">
        <v>52</v>
      </c>
      <c r="D236" s="26"/>
      <c r="E236" s="26"/>
      <c r="F236" s="26"/>
      <c r="G236" s="26">
        <f>1.25*2+1.6*2</f>
        <v>5.7</v>
      </c>
      <c r="H236" s="26">
        <v>3</v>
      </c>
      <c r="I236" s="26">
        <f t="shared" si="31"/>
        <v>17.100000000000001</v>
      </c>
      <c r="J236" s="26"/>
    </row>
    <row r="237" spans="1:12">
      <c r="A237" s="23"/>
      <c r="B237" s="23"/>
      <c r="C237" s="24" t="s">
        <v>52</v>
      </c>
      <c r="D237" s="26"/>
      <c r="E237" s="26"/>
      <c r="F237" s="26"/>
      <c r="G237" s="26">
        <f>0.65*2+1.4*2</f>
        <v>4.0999999999999996</v>
      </c>
      <c r="H237" s="26">
        <v>14</v>
      </c>
      <c r="I237" s="26">
        <f t="shared" si="31"/>
        <v>57.399999999999991</v>
      </c>
      <c r="J237" s="26"/>
    </row>
    <row r="238" spans="1:12">
      <c r="A238" s="23"/>
      <c r="B238" s="23"/>
      <c r="C238" s="24" t="s">
        <v>52</v>
      </c>
      <c r="D238" s="26"/>
      <c r="E238" s="26"/>
      <c r="F238" s="26"/>
      <c r="G238" s="26">
        <f>2.7*2+2*2</f>
        <v>9.4</v>
      </c>
      <c r="H238" s="26">
        <v>1</v>
      </c>
      <c r="I238" s="26">
        <f t="shared" si="31"/>
        <v>9.4</v>
      </c>
      <c r="J238" s="26"/>
    </row>
    <row r="239" spans="1:12">
      <c r="A239" s="23"/>
      <c r="B239" s="23"/>
      <c r="C239" s="24" t="s">
        <v>52</v>
      </c>
      <c r="D239" s="26"/>
      <c r="E239" s="26"/>
      <c r="F239" s="26"/>
      <c r="G239" s="26">
        <f>0.7*2+1.4*2</f>
        <v>4.1999999999999993</v>
      </c>
      <c r="H239" s="26">
        <v>24</v>
      </c>
      <c r="I239" s="26">
        <f t="shared" si="31"/>
        <v>100.79999999999998</v>
      </c>
      <c r="J239" s="26"/>
    </row>
    <row r="240" spans="1:12">
      <c r="A240" s="23"/>
      <c r="B240" s="23"/>
      <c r="C240" s="24" t="s">
        <v>52</v>
      </c>
      <c r="D240" s="26"/>
      <c r="E240" s="26"/>
      <c r="F240" s="26"/>
      <c r="G240" s="26">
        <f>2.7*2+2.1*2</f>
        <v>9.6000000000000014</v>
      </c>
      <c r="H240" s="26">
        <v>1</v>
      </c>
      <c r="I240" s="26">
        <f t="shared" si="31"/>
        <v>9.6000000000000014</v>
      </c>
      <c r="J240" s="26"/>
    </row>
    <row r="241" spans="1:10">
      <c r="A241" s="23"/>
      <c r="B241" s="30" t="s">
        <v>64</v>
      </c>
      <c r="C241" s="24" t="s">
        <v>52</v>
      </c>
      <c r="D241" s="26"/>
      <c r="E241" s="26"/>
      <c r="F241" s="26"/>
      <c r="G241" s="26"/>
      <c r="H241" s="26"/>
      <c r="I241" s="26"/>
      <c r="J241" s="29">
        <f>SUM(I242:I247)</f>
        <v>190.05</v>
      </c>
    </row>
    <row r="242" spans="1:10">
      <c r="A242" s="23"/>
      <c r="B242" s="23"/>
      <c r="C242" s="24" t="s">
        <v>52</v>
      </c>
      <c r="D242" s="26"/>
      <c r="E242" s="28"/>
      <c r="F242" s="26"/>
      <c r="G242" s="26">
        <f>1.2*4</f>
        <v>4.8</v>
      </c>
      <c r="H242" s="26">
        <v>8</v>
      </c>
      <c r="I242" s="26">
        <f t="shared" ref="I242:I247" si="32">G242*H242</f>
        <v>38.4</v>
      </c>
      <c r="J242" s="26"/>
    </row>
    <row r="243" spans="1:10">
      <c r="A243" s="23"/>
      <c r="B243" s="23"/>
      <c r="C243" s="24" t="s">
        <v>52</v>
      </c>
      <c r="D243" s="26"/>
      <c r="E243" s="26"/>
      <c r="F243" s="26"/>
      <c r="G243" s="26">
        <f>1.15+2.1*2</f>
        <v>5.35</v>
      </c>
      <c r="H243" s="26">
        <v>1</v>
      </c>
      <c r="I243" s="26">
        <f t="shared" si="32"/>
        <v>5.35</v>
      </c>
      <c r="J243" s="26"/>
    </row>
    <row r="244" spans="1:10">
      <c r="A244" s="23"/>
      <c r="B244" s="23"/>
      <c r="C244" s="24" t="s">
        <v>52</v>
      </c>
      <c r="D244" s="26"/>
      <c r="E244" s="26"/>
      <c r="F244" s="26"/>
      <c r="G244" s="26">
        <f>1.3*2+1.6*2</f>
        <v>5.8000000000000007</v>
      </c>
      <c r="H244" s="26">
        <v>9</v>
      </c>
      <c r="I244" s="26">
        <f t="shared" si="32"/>
        <v>52.2</v>
      </c>
      <c r="J244" s="26"/>
    </row>
    <row r="245" spans="1:10">
      <c r="A245" s="23"/>
      <c r="B245" s="23"/>
      <c r="C245" s="24" t="s">
        <v>52</v>
      </c>
      <c r="D245" s="26"/>
      <c r="E245" s="26"/>
      <c r="F245" s="26"/>
      <c r="G245" s="26">
        <f>0.7+2.5*2</f>
        <v>5.7</v>
      </c>
      <c r="H245" s="26">
        <v>3</v>
      </c>
      <c r="I245" s="26">
        <f t="shared" si="32"/>
        <v>17.100000000000001</v>
      </c>
      <c r="J245" s="26"/>
    </row>
    <row r="246" spans="1:10">
      <c r="A246" s="23"/>
      <c r="B246" s="23"/>
      <c r="C246" s="24" t="s">
        <v>52</v>
      </c>
      <c r="D246" s="26"/>
      <c r="E246" s="26"/>
      <c r="F246" s="26"/>
      <c r="G246" s="26">
        <f>2+2.5*2</f>
        <v>7</v>
      </c>
      <c r="H246" s="26">
        <v>10</v>
      </c>
      <c r="I246" s="26">
        <f t="shared" si="32"/>
        <v>70</v>
      </c>
      <c r="J246" s="26"/>
    </row>
    <row r="247" spans="1:10">
      <c r="A247" s="23"/>
      <c r="B247" s="23"/>
      <c r="C247" s="24" t="s">
        <v>52</v>
      </c>
      <c r="D247" s="26"/>
      <c r="E247" s="26"/>
      <c r="F247" s="26"/>
      <c r="G247" s="26">
        <f>2*2+1.5*2</f>
        <v>7</v>
      </c>
      <c r="H247" s="26">
        <v>1</v>
      </c>
      <c r="I247" s="26">
        <f t="shared" si="32"/>
        <v>7</v>
      </c>
      <c r="J247" s="26"/>
    </row>
    <row r="248" spans="1:10">
      <c r="A248" s="23"/>
      <c r="B248" s="30" t="s">
        <v>65</v>
      </c>
      <c r="C248" s="24" t="s">
        <v>52</v>
      </c>
      <c r="D248" s="26"/>
      <c r="E248" s="26"/>
      <c r="F248" s="26"/>
      <c r="G248" s="26"/>
      <c r="H248" s="26"/>
      <c r="I248" s="26"/>
      <c r="J248" s="29">
        <f>SUM(I249:I253)</f>
        <v>54.5</v>
      </c>
    </row>
    <row r="249" spans="1:10">
      <c r="A249" s="23"/>
      <c r="B249" s="23"/>
      <c r="C249" s="24" t="s">
        <v>52</v>
      </c>
      <c r="D249" s="26"/>
      <c r="E249" s="26"/>
      <c r="F249" s="26"/>
      <c r="G249" s="26">
        <f>1.2*4</f>
        <v>4.8</v>
      </c>
      <c r="H249" s="26">
        <v>1</v>
      </c>
      <c r="I249" s="26">
        <f>G249*H249</f>
        <v>4.8</v>
      </c>
      <c r="J249" s="26"/>
    </row>
    <row r="250" spans="1:10">
      <c r="A250" s="23"/>
      <c r="B250" s="23"/>
      <c r="C250" s="24" t="s">
        <v>52</v>
      </c>
      <c r="D250" s="26"/>
      <c r="E250" s="26"/>
      <c r="F250" s="26"/>
      <c r="G250" s="26">
        <f>1.15*2+0.6*2</f>
        <v>3.5</v>
      </c>
      <c r="H250" s="26">
        <v>1</v>
      </c>
      <c r="I250" s="26">
        <f>G250*H250</f>
        <v>3.5</v>
      </c>
      <c r="J250" s="26"/>
    </row>
    <row r="251" spans="1:10">
      <c r="A251" s="23"/>
      <c r="B251" s="23"/>
      <c r="C251" s="24" t="s">
        <v>52</v>
      </c>
      <c r="D251" s="26"/>
      <c r="E251" s="26"/>
      <c r="F251" s="26"/>
      <c r="G251" s="26">
        <f>1.4*2+1.6*2</f>
        <v>6</v>
      </c>
      <c r="H251" s="26">
        <v>2</v>
      </c>
      <c r="I251" s="26">
        <f>G251*H251</f>
        <v>12</v>
      </c>
      <c r="J251" s="26"/>
    </row>
    <row r="252" spans="1:10">
      <c r="A252" s="23"/>
      <c r="B252" s="23"/>
      <c r="C252" s="24" t="s">
        <v>52</v>
      </c>
      <c r="D252" s="26"/>
      <c r="E252" s="26"/>
      <c r="F252" s="26"/>
      <c r="G252" s="26">
        <f>1.8+2.2*2</f>
        <v>6.2</v>
      </c>
      <c r="H252" s="26">
        <v>1</v>
      </c>
      <c r="I252" s="26">
        <f>G252*H252</f>
        <v>6.2</v>
      </c>
      <c r="J252" s="26"/>
    </row>
    <row r="253" spans="1:10">
      <c r="A253" s="23"/>
      <c r="B253" s="23"/>
      <c r="C253" s="24" t="s">
        <v>52</v>
      </c>
      <c r="D253" s="26"/>
      <c r="E253" s="26"/>
      <c r="F253" s="26"/>
      <c r="G253" s="26">
        <f>0.65*2+1.35*2</f>
        <v>4</v>
      </c>
      <c r="H253" s="26">
        <v>7</v>
      </c>
      <c r="I253" s="26">
        <f>G253*H253</f>
        <v>28</v>
      </c>
      <c r="J253" s="26"/>
    </row>
    <row r="254" spans="1:10">
      <c r="A254" s="23"/>
      <c r="B254" s="30" t="s">
        <v>66</v>
      </c>
      <c r="C254" s="24" t="s">
        <v>52</v>
      </c>
      <c r="D254" s="26"/>
      <c r="E254" s="26"/>
      <c r="F254" s="26"/>
      <c r="G254" s="26"/>
      <c r="H254" s="26"/>
      <c r="I254" s="26"/>
      <c r="J254" s="29">
        <f>SUM(I255:I261)</f>
        <v>54.900000000000006</v>
      </c>
    </row>
    <row r="255" spans="1:10">
      <c r="A255" s="23"/>
      <c r="B255" s="23"/>
      <c r="C255" s="24" t="s">
        <v>52</v>
      </c>
      <c r="D255" s="26"/>
      <c r="E255" s="26"/>
      <c r="F255" s="26"/>
      <c r="G255" s="26">
        <f>0.6*2+1.1*2</f>
        <v>3.4000000000000004</v>
      </c>
      <c r="H255" s="26">
        <v>2</v>
      </c>
      <c r="I255" s="26">
        <f t="shared" ref="I255:I261" si="33">G255*H255</f>
        <v>6.8000000000000007</v>
      </c>
      <c r="J255" s="26"/>
    </row>
    <row r="256" spans="1:10">
      <c r="A256" s="23"/>
      <c r="B256" s="23"/>
      <c r="C256" s="24" t="s">
        <v>52</v>
      </c>
      <c r="D256" s="26"/>
      <c r="E256" s="26"/>
      <c r="F256" s="26"/>
      <c r="G256" s="26">
        <f>1.5*2+1.6*2</f>
        <v>6.2</v>
      </c>
      <c r="H256" s="26">
        <v>2</v>
      </c>
      <c r="I256" s="26">
        <f t="shared" si="33"/>
        <v>12.4</v>
      </c>
      <c r="J256" s="26"/>
    </row>
    <row r="257" spans="1:10">
      <c r="A257" s="23"/>
      <c r="B257" s="23"/>
      <c r="C257" s="24" t="s">
        <v>52</v>
      </c>
      <c r="D257" s="26"/>
      <c r="E257" s="26"/>
      <c r="F257" s="26"/>
      <c r="G257" s="26">
        <f>1.25*2+1.6*2</f>
        <v>5.7</v>
      </c>
      <c r="H257" s="26">
        <v>1</v>
      </c>
      <c r="I257" s="26">
        <f t="shared" si="33"/>
        <v>5.7</v>
      </c>
      <c r="J257" s="26"/>
    </row>
    <row r="258" spans="1:10">
      <c r="A258" s="23"/>
      <c r="B258" s="23"/>
      <c r="C258" s="24" t="s">
        <v>52</v>
      </c>
      <c r="D258" s="26"/>
      <c r="E258" s="26"/>
      <c r="F258" s="26"/>
      <c r="G258" s="26">
        <f>1.6+2.6*2</f>
        <v>6.8000000000000007</v>
      </c>
      <c r="H258" s="26">
        <v>1</v>
      </c>
      <c r="I258" s="26">
        <f t="shared" si="33"/>
        <v>6.8000000000000007</v>
      </c>
      <c r="J258" s="26"/>
    </row>
    <row r="259" spans="1:10">
      <c r="A259" s="23"/>
      <c r="B259" s="23"/>
      <c r="C259" s="24" t="s">
        <v>52</v>
      </c>
      <c r="D259" s="26"/>
      <c r="E259" s="26"/>
      <c r="F259" s="26"/>
      <c r="G259" s="26">
        <f>1.4*2+1.5*2</f>
        <v>5.8</v>
      </c>
      <c r="H259" s="26">
        <v>2</v>
      </c>
      <c r="I259" s="26">
        <f t="shared" si="33"/>
        <v>11.6</v>
      </c>
      <c r="J259" s="26"/>
    </row>
    <row r="260" spans="1:10">
      <c r="A260" s="23"/>
      <c r="B260" s="23"/>
      <c r="C260" s="24" t="s">
        <v>52</v>
      </c>
      <c r="D260" s="26"/>
      <c r="E260" s="26"/>
      <c r="F260" s="26"/>
      <c r="G260" s="26">
        <f>1.3+2.3*2</f>
        <v>5.8999999999999995</v>
      </c>
      <c r="H260" s="26">
        <v>1</v>
      </c>
      <c r="I260" s="26">
        <f t="shared" si="33"/>
        <v>5.8999999999999995</v>
      </c>
      <c r="J260" s="26"/>
    </row>
    <row r="261" spans="1:10">
      <c r="A261" s="23"/>
      <c r="B261" s="23"/>
      <c r="C261" s="24" t="s">
        <v>52</v>
      </c>
      <c r="D261" s="26"/>
      <c r="E261" s="26"/>
      <c r="F261" s="26"/>
      <c r="G261" s="26">
        <f>1.25*2+1.6*2</f>
        <v>5.7</v>
      </c>
      <c r="H261" s="26">
        <v>1</v>
      </c>
      <c r="I261" s="26">
        <f t="shared" si="33"/>
        <v>5.7</v>
      </c>
      <c r="J261" s="26"/>
    </row>
    <row r="262" spans="1:10" ht="38.25">
      <c r="A262" s="32"/>
      <c r="B262" s="34" t="s">
        <v>53</v>
      </c>
      <c r="C262" s="32"/>
      <c r="D262" s="36"/>
      <c r="E262" s="36"/>
      <c r="F262" s="36"/>
      <c r="G262" s="36"/>
      <c r="H262" s="36"/>
      <c r="I262" s="36"/>
      <c r="J262" s="37">
        <f>SUM(I263)</f>
        <v>435.82</v>
      </c>
    </row>
    <row r="263" spans="1:10">
      <c r="A263" s="23"/>
      <c r="B263" s="23"/>
      <c r="C263" s="23"/>
      <c r="D263" s="26"/>
      <c r="E263" s="26"/>
      <c r="F263" s="26"/>
      <c r="G263" s="26">
        <v>435.82</v>
      </c>
      <c r="H263" s="26">
        <v>1</v>
      </c>
      <c r="I263" s="26">
        <f>G263*H263</f>
        <v>435.82</v>
      </c>
      <c r="J263" s="26"/>
    </row>
    <row r="264" spans="1:10">
      <c r="A264" s="32"/>
      <c r="B264" s="34" t="s">
        <v>36</v>
      </c>
      <c r="C264" s="32"/>
      <c r="D264" s="36"/>
      <c r="E264" s="36"/>
      <c r="F264" s="36"/>
      <c r="G264" s="36"/>
      <c r="H264" s="36"/>
      <c r="I264" s="36"/>
      <c r="J264" s="37">
        <f>SUM(I265)</f>
        <v>105.77</v>
      </c>
    </row>
    <row r="265" spans="1:10">
      <c r="A265" s="23"/>
      <c r="B265" s="23"/>
      <c r="C265" s="23"/>
      <c r="D265" s="26"/>
      <c r="E265" s="26"/>
      <c r="F265" s="26"/>
      <c r="G265" s="26">
        <v>105.77</v>
      </c>
      <c r="H265" s="26">
        <v>1</v>
      </c>
      <c r="I265" s="26">
        <f>G265*H265</f>
        <v>105.77</v>
      </c>
      <c r="J265" s="26"/>
    </row>
    <row r="266" spans="1:10" ht="25.5">
      <c r="A266" s="32"/>
      <c r="B266" s="45" t="s">
        <v>24</v>
      </c>
      <c r="C266" s="32"/>
      <c r="D266" s="36"/>
      <c r="E266" s="36"/>
      <c r="F266" s="36"/>
      <c r="G266" s="36"/>
      <c r="H266" s="36"/>
      <c r="I266" s="36"/>
      <c r="J266" s="37">
        <f>SUM(I267:I272)</f>
        <v>66.649999999999991</v>
      </c>
    </row>
    <row r="267" spans="1:10">
      <c r="A267" s="23"/>
      <c r="B267" s="23"/>
      <c r="C267" s="23"/>
      <c r="D267" s="26"/>
      <c r="E267" s="26"/>
      <c r="F267" s="26"/>
      <c r="G267" s="26">
        <v>8.1999999999999993</v>
      </c>
      <c r="H267" s="26">
        <v>1</v>
      </c>
      <c r="I267" s="26">
        <f t="shared" ref="I267:I272" si="34">G267*H267</f>
        <v>8.1999999999999993</v>
      </c>
      <c r="J267" s="26"/>
    </row>
    <row r="268" spans="1:10">
      <c r="A268" s="23"/>
      <c r="B268" s="23"/>
      <c r="C268" s="23"/>
      <c r="D268" s="26"/>
      <c r="E268" s="26"/>
      <c r="F268" s="26"/>
      <c r="G268" s="26">
        <v>8.4499999999999993</v>
      </c>
      <c r="H268" s="26">
        <v>1</v>
      </c>
      <c r="I268" s="26">
        <f t="shared" si="34"/>
        <v>8.4499999999999993</v>
      </c>
      <c r="J268" s="26"/>
    </row>
    <row r="269" spans="1:10">
      <c r="A269" s="23"/>
      <c r="B269" s="23"/>
      <c r="C269" s="23"/>
      <c r="D269" s="26"/>
      <c r="E269" s="26"/>
      <c r="F269" s="26"/>
      <c r="G269" s="26">
        <v>8.3000000000000007</v>
      </c>
      <c r="H269" s="26">
        <v>1</v>
      </c>
      <c r="I269" s="26">
        <f t="shared" si="34"/>
        <v>8.3000000000000007</v>
      </c>
      <c r="J269" s="26"/>
    </row>
    <row r="270" spans="1:10">
      <c r="A270" s="23"/>
      <c r="B270" s="23"/>
      <c r="C270" s="23"/>
      <c r="D270" s="26"/>
      <c r="E270" s="26"/>
      <c r="F270" s="26"/>
      <c r="G270" s="26">
        <v>8.1999999999999993</v>
      </c>
      <c r="H270" s="26">
        <v>1</v>
      </c>
      <c r="I270" s="26">
        <f t="shared" si="34"/>
        <v>8.1999999999999993</v>
      </c>
      <c r="J270" s="26"/>
    </row>
    <row r="271" spans="1:10">
      <c r="A271" s="23"/>
      <c r="B271" s="23"/>
      <c r="C271" s="23"/>
      <c r="D271" s="26"/>
      <c r="E271" s="26"/>
      <c r="F271" s="26"/>
      <c r="G271" s="26">
        <v>8.6</v>
      </c>
      <c r="H271" s="26">
        <v>2</v>
      </c>
      <c r="I271" s="26">
        <f t="shared" si="34"/>
        <v>17.2</v>
      </c>
      <c r="J271" s="26"/>
    </row>
    <row r="272" spans="1:10">
      <c r="A272" s="23"/>
      <c r="B272" s="23"/>
      <c r="C272" s="23"/>
      <c r="D272" s="26"/>
      <c r="E272" s="26"/>
      <c r="F272" s="26"/>
      <c r="G272" s="26">
        <v>8.15</v>
      </c>
      <c r="H272" s="26">
        <v>2</v>
      </c>
      <c r="I272" s="26">
        <f t="shared" si="34"/>
        <v>16.3</v>
      </c>
      <c r="J272" s="26"/>
    </row>
    <row r="273" spans="1:10" ht="38.25">
      <c r="A273" s="32"/>
      <c r="B273" s="45" t="s">
        <v>25</v>
      </c>
      <c r="C273" s="32"/>
      <c r="D273" s="36"/>
      <c r="E273" s="36"/>
      <c r="F273" s="36"/>
      <c r="G273" s="36"/>
      <c r="H273" s="36"/>
      <c r="I273" s="36"/>
      <c r="J273" s="36"/>
    </row>
    <row r="274" spans="1:10">
      <c r="A274" s="23"/>
      <c r="B274" s="23"/>
      <c r="C274" s="23"/>
      <c r="D274" s="26"/>
      <c r="E274" s="26"/>
      <c r="F274" s="26"/>
      <c r="G274" s="26">
        <v>8</v>
      </c>
      <c r="H274" s="26">
        <v>1</v>
      </c>
      <c r="I274" s="26">
        <f>G274*H274</f>
        <v>8</v>
      </c>
      <c r="J274" s="26"/>
    </row>
    <row r="275" spans="1:10" ht="38.25">
      <c r="A275" s="32"/>
      <c r="B275" s="34" t="s">
        <v>43</v>
      </c>
      <c r="C275" s="32"/>
      <c r="D275" s="36"/>
      <c r="E275" s="36"/>
      <c r="F275" s="36"/>
      <c r="G275" s="36"/>
      <c r="H275" s="36"/>
      <c r="I275" s="36"/>
      <c r="J275" s="37">
        <f>SUM(I276:I291)</f>
        <v>97.15</v>
      </c>
    </row>
    <row r="276" spans="1:10">
      <c r="A276" s="23"/>
      <c r="B276" s="30" t="s">
        <v>63</v>
      </c>
      <c r="C276" s="23"/>
      <c r="D276" s="26"/>
      <c r="E276" s="26"/>
      <c r="F276" s="26"/>
      <c r="G276" s="26">
        <v>0.6</v>
      </c>
      <c r="H276" s="26">
        <v>11</v>
      </c>
      <c r="I276" s="26">
        <f t="shared" ref="I276:I291" si="35">G276*H276</f>
        <v>6.6</v>
      </c>
      <c r="J276" s="26"/>
    </row>
    <row r="277" spans="1:10">
      <c r="A277" s="23"/>
      <c r="B277" s="23"/>
      <c r="C277" s="23"/>
      <c r="D277" s="26"/>
      <c r="E277" s="26"/>
      <c r="F277" s="26"/>
      <c r="G277" s="26">
        <v>1.25</v>
      </c>
      <c r="H277" s="26">
        <v>3</v>
      </c>
      <c r="I277" s="26">
        <f t="shared" si="35"/>
        <v>3.75</v>
      </c>
      <c r="J277" s="26"/>
    </row>
    <row r="278" spans="1:10">
      <c r="A278" s="23"/>
      <c r="B278" s="23"/>
      <c r="C278" s="23"/>
      <c r="D278" s="26"/>
      <c r="E278" s="26"/>
      <c r="F278" s="26"/>
      <c r="G278" s="26">
        <v>0.65</v>
      </c>
      <c r="H278" s="26">
        <v>14</v>
      </c>
      <c r="I278" s="26">
        <f t="shared" si="35"/>
        <v>9.1</v>
      </c>
      <c r="J278" s="26"/>
    </row>
    <row r="279" spans="1:10">
      <c r="A279" s="23"/>
      <c r="B279" s="23"/>
      <c r="C279" s="23"/>
      <c r="D279" s="26"/>
      <c r="E279" s="26"/>
      <c r="F279" s="26"/>
      <c r="G279" s="26">
        <v>2.7</v>
      </c>
      <c r="H279" s="26">
        <v>2</v>
      </c>
      <c r="I279" s="26">
        <f t="shared" si="35"/>
        <v>5.4</v>
      </c>
      <c r="J279" s="26"/>
    </row>
    <row r="280" spans="1:10">
      <c r="A280" s="23"/>
      <c r="B280" s="23"/>
      <c r="C280" s="23"/>
      <c r="D280" s="26"/>
      <c r="E280" s="26"/>
      <c r="F280" s="26"/>
      <c r="G280" s="26">
        <v>0.7</v>
      </c>
      <c r="H280" s="26">
        <v>24</v>
      </c>
      <c r="I280" s="26">
        <f t="shared" si="35"/>
        <v>16.799999999999997</v>
      </c>
      <c r="J280" s="26"/>
    </row>
    <row r="281" spans="1:10">
      <c r="A281" s="23"/>
      <c r="B281" s="30" t="s">
        <v>64</v>
      </c>
      <c r="C281" s="23"/>
      <c r="D281" s="26"/>
      <c r="E281" s="26"/>
      <c r="F281" s="26"/>
      <c r="G281" s="26">
        <v>1.2</v>
      </c>
      <c r="H281" s="26">
        <v>8</v>
      </c>
      <c r="I281" s="26">
        <f t="shared" si="35"/>
        <v>9.6</v>
      </c>
      <c r="J281" s="26"/>
    </row>
    <row r="282" spans="1:10">
      <c r="A282" s="23"/>
      <c r="B282" s="23"/>
      <c r="C282" s="23"/>
      <c r="D282" s="26"/>
      <c r="E282" s="26"/>
      <c r="F282" s="26"/>
      <c r="G282" s="26">
        <v>1.3</v>
      </c>
      <c r="H282" s="26">
        <v>19</v>
      </c>
      <c r="I282" s="26">
        <f t="shared" si="35"/>
        <v>24.7</v>
      </c>
      <c r="J282" s="26"/>
    </row>
    <row r="283" spans="1:10">
      <c r="A283" s="23"/>
      <c r="B283" s="23"/>
      <c r="C283" s="23"/>
      <c r="D283" s="26"/>
      <c r="E283" s="26"/>
      <c r="F283" s="26"/>
      <c r="G283" s="26">
        <v>2</v>
      </c>
      <c r="H283" s="26">
        <v>1</v>
      </c>
      <c r="I283" s="26">
        <f t="shared" si="35"/>
        <v>2</v>
      </c>
      <c r="J283" s="26"/>
    </row>
    <row r="284" spans="1:10">
      <c r="A284" s="23"/>
      <c r="B284" s="30" t="s">
        <v>65</v>
      </c>
      <c r="C284" s="23"/>
      <c r="D284" s="26"/>
      <c r="E284" s="26"/>
      <c r="F284" s="26"/>
      <c r="G284" s="26">
        <v>1.1499999999999999</v>
      </c>
      <c r="H284" s="26">
        <v>1</v>
      </c>
      <c r="I284" s="26">
        <f t="shared" si="35"/>
        <v>1.1499999999999999</v>
      </c>
      <c r="J284" s="26"/>
    </row>
    <row r="285" spans="1:10">
      <c r="A285" s="23"/>
      <c r="B285" s="23"/>
      <c r="C285" s="23"/>
      <c r="D285" s="26"/>
      <c r="E285" s="26"/>
      <c r="F285" s="26"/>
      <c r="G285" s="26">
        <v>1.2</v>
      </c>
      <c r="H285" s="26">
        <v>1</v>
      </c>
      <c r="I285" s="26">
        <f t="shared" si="35"/>
        <v>1.2</v>
      </c>
      <c r="J285" s="26"/>
    </row>
    <row r="286" spans="1:10">
      <c r="A286" s="23"/>
      <c r="B286" s="23"/>
      <c r="C286" s="23"/>
      <c r="D286" s="26"/>
      <c r="E286" s="26"/>
      <c r="F286" s="26"/>
      <c r="G286" s="26">
        <v>1.4</v>
      </c>
      <c r="H286" s="26">
        <v>2</v>
      </c>
      <c r="I286" s="26">
        <f t="shared" si="35"/>
        <v>2.8</v>
      </c>
      <c r="J286" s="26"/>
    </row>
    <row r="287" spans="1:10">
      <c r="A287" s="23"/>
      <c r="B287" s="23"/>
      <c r="C287" s="23"/>
      <c r="D287" s="26"/>
      <c r="E287" s="26"/>
      <c r="F287" s="26"/>
      <c r="G287" s="26">
        <v>0.65</v>
      </c>
      <c r="H287" s="26">
        <v>7</v>
      </c>
      <c r="I287" s="26">
        <f t="shared" si="35"/>
        <v>4.55</v>
      </c>
      <c r="J287" s="26"/>
    </row>
    <row r="288" spans="1:10">
      <c r="A288" s="23"/>
      <c r="B288" s="30" t="s">
        <v>66</v>
      </c>
      <c r="C288" s="23"/>
      <c r="D288" s="26"/>
      <c r="E288" s="26"/>
      <c r="F288" s="26"/>
      <c r="G288" s="26">
        <v>0.6</v>
      </c>
      <c r="H288" s="26">
        <v>2</v>
      </c>
      <c r="I288" s="26">
        <f t="shared" si="35"/>
        <v>1.2</v>
      </c>
      <c r="J288" s="26"/>
    </row>
    <row r="289" spans="1:10">
      <c r="A289" s="23"/>
      <c r="B289" s="23"/>
      <c r="C289" s="23"/>
      <c r="D289" s="26"/>
      <c r="E289" s="26"/>
      <c r="F289" s="26"/>
      <c r="G289" s="26">
        <v>1.5</v>
      </c>
      <c r="H289" s="26">
        <v>2</v>
      </c>
      <c r="I289" s="26">
        <f t="shared" si="35"/>
        <v>3</v>
      </c>
      <c r="J289" s="26"/>
    </row>
    <row r="290" spans="1:10">
      <c r="A290" s="23"/>
      <c r="B290" s="23"/>
      <c r="C290" s="23"/>
      <c r="D290" s="26"/>
      <c r="E290" s="26"/>
      <c r="F290" s="26"/>
      <c r="G290" s="26">
        <v>1.25</v>
      </c>
      <c r="H290" s="26">
        <v>2</v>
      </c>
      <c r="I290" s="26">
        <f t="shared" si="35"/>
        <v>2.5</v>
      </c>
      <c r="J290" s="26"/>
    </row>
    <row r="291" spans="1:10">
      <c r="A291" s="23"/>
      <c r="B291" s="23"/>
      <c r="C291" s="23"/>
      <c r="D291" s="26"/>
      <c r="E291" s="26"/>
      <c r="F291" s="26"/>
      <c r="G291" s="26">
        <v>1.4</v>
      </c>
      <c r="H291" s="26">
        <v>2</v>
      </c>
      <c r="I291" s="26">
        <f t="shared" si="35"/>
        <v>2.8</v>
      </c>
      <c r="J291" s="26"/>
    </row>
    <row r="292" spans="1:10">
      <c r="A292" s="23"/>
      <c r="B292" s="23"/>
      <c r="C292" s="23"/>
      <c r="D292" s="26"/>
      <c r="E292" s="26"/>
      <c r="F292" s="26"/>
      <c r="G292" s="26"/>
      <c r="H292" s="26"/>
      <c r="I292" s="26"/>
      <c r="J292" s="26"/>
    </row>
    <row r="293" spans="1:10">
      <c r="A293" s="23"/>
      <c r="B293" s="23"/>
      <c r="C293" s="23"/>
      <c r="D293" s="26"/>
      <c r="E293" s="26"/>
      <c r="F293" s="26"/>
      <c r="G293" s="26"/>
      <c r="H293" s="26"/>
      <c r="I293" s="26"/>
      <c r="J293" s="26"/>
    </row>
    <row r="294" spans="1:10">
      <c r="A294" s="23"/>
      <c r="B294" s="23"/>
      <c r="C294" s="23"/>
      <c r="D294" s="26"/>
      <c r="E294" s="26"/>
      <c r="F294" s="26"/>
      <c r="G294" s="26"/>
      <c r="H294" s="26"/>
      <c r="I294" s="26"/>
      <c r="J294" s="26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КСС-нова</vt:lpstr>
      <vt:lpstr>KS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Ihtiman</cp:lastModifiedBy>
  <cp:lastPrinted>2015-02-23T09:11:53Z</cp:lastPrinted>
  <dcterms:created xsi:type="dcterms:W3CDTF">2010-06-15T08:57:26Z</dcterms:created>
  <dcterms:modified xsi:type="dcterms:W3CDTF">2015-05-25T07:14:18Z</dcterms:modified>
</cp:coreProperties>
</file>